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9255" activeTab="0"/>
  </bookViews>
  <sheets>
    <sheet name="PPC výsledky" sheetId="1" r:id="rId1"/>
  </sheets>
  <definedNames>
    <definedName name="_xlnm.Print_Area" localSheetId="0">'PPC výsledky'!$A$1:$K$165</definedName>
  </definedNames>
  <calcPr fullCalcOnLoad="1"/>
</workbook>
</file>

<file path=xl/sharedStrings.xml><?xml version="1.0" encoding="utf-8"?>
<sst xmlns="http://schemas.openxmlformats.org/spreadsheetml/2006/main" count="244" uniqueCount="56">
  <si>
    <t>Poř.</t>
  </si>
  <si>
    <t>Jméno</t>
  </si>
  <si>
    <t>Klub</t>
  </si>
  <si>
    <t>X</t>
  </si>
  <si>
    <t>F</t>
  </si>
  <si>
    <t>Celkem</t>
  </si>
  <si>
    <t>Kont. Součet</t>
  </si>
  <si>
    <t>Dědek Jaroslav</t>
  </si>
  <si>
    <t>Tesner Michal</t>
  </si>
  <si>
    <t>Louková Jana</t>
  </si>
  <si>
    <t>Triepke Mario</t>
  </si>
  <si>
    <t>SLG Beeskower Shooters</t>
  </si>
  <si>
    <t>Kaňka Jan</t>
  </si>
  <si>
    <t>Hlavní závod - Hauptwettkampf (MM)</t>
  </si>
  <si>
    <t>Auto Match 1500 (AM) 150</t>
  </si>
  <si>
    <t>Off Duty Revolver (ODR) 48</t>
  </si>
  <si>
    <t>Stock Semi Automatic Pistol (SSAP) 48</t>
  </si>
  <si>
    <t>Service Revolver (SR) 48</t>
  </si>
  <si>
    <t>Distinguished Revolver (DR) 60</t>
  </si>
  <si>
    <t>Open Match (OM) 60</t>
  </si>
  <si>
    <t>Tomev Leon</t>
  </si>
  <si>
    <t>Zabloudil Milan</t>
  </si>
  <si>
    <t>B.S. Target</t>
  </si>
  <si>
    <t>Bouzek Karel</t>
  </si>
  <si>
    <t>Maux Miloš</t>
  </si>
  <si>
    <t>Fejer Emil</t>
  </si>
  <si>
    <t>RAPID Praha</t>
  </si>
  <si>
    <t>Rybín Jan</t>
  </si>
  <si>
    <t>Hodan Petr</t>
  </si>
  <si>
    <t>SSK IVV Praha</t>
  </si>
  <si>
    <r>
      <t>Grabm</t>
    </r>
    <r>
      <rPr>
        <b/>
        <sz val="8"/>
        <rFont val="Arial"/>
        <family val="2"/>
      </rPr>
      <t>ü</t>
    </r>
    <r>
      <rPr>
        <b/>
        <sz val="8"/>
        <rFont val="Arial CE"/>
        <family val="2"/>
      </rPr>
      <t>ller René</t>
    </r>
  </si>
  <si>
    <t>Skupa Jindřich</t>
  </si>
  <si>
    <t>Rapid Plzeň</t>
  </si>
  <si>
    <t>NP PPC - Ústí nad Labem 28.04.2007</t>
  </si>
  <si>
    <t>JDT</t>
  </si>
  <si>
    <t>Brožek Ivan</t>
  </si>
  <si>
    <t>Distinguished Pistol (60)</t>
  </si>
  <si>
    <t>Menger Jan</t>
  </si>
  <si>
    <t>Kříž Venca</t>
  </si>
  <si>
    <t>Bychl</t>
  </si>
  <si>
    <t>Koller Thomas</t>
  </si>
  <si>
    <t>Klawunn Mathias</t>
  </si>
  <si>
    <t>Trojan Rudolf</t>
  </si>
  <si>
    <t>Akademia Praha</t>
  </si>
  <si>
    <t>Vejvoda</t>
  </si>
  <si>
    <t>Batěk Jaroslav</t>
  </si>
  <si>
    <t>SSK Poděbrady</t>
  </si>
  <si>
    <t>Kamm Bernd</t>
  </si>
  <si>
    <t>Buthe Ulrike</t>
  </si>
  <si>
    <t xml:space="preserve">Lázňovský </t>
  </si>
  <si>
    <t>SKP Olympia K. Hora</t>
  </si>
  <si>
    <t xml:space="preserve">Louková Jana </t>
  </si>
  <si>
    <t>Kuna J.</t>
  </si>
  <si>
    <t>Rendl Josef</t>
  </si>
  <si>
    <t>SKP Strakonice</t>
  </si>
  <si>
    <t xml:space="preserve">Kuna J.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</si>
</sst>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23"/>
      <name val="Arial CE"/>
      <family val="2"/>
    </font>
    <font>
      <b/>
      <sz val="8"/>
      <name val="Arial"/>
      <family val="2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workbookViewId="0" topLeftCell="A1">
      <pane xSplit="2" topLeftCell="C1" activePane="topRight" state="frozen"/>
      <selection pane="topLeft" activeCell="A1" sqref="A1"/>
      <selection pane="topRight" activeCell="U10" sqref="U10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21.375" style="19" customWidth="1"/>
    <col min="4" max="10" width="6.75390625" style="0" customWidth="1"/>
    <col min="11" max="11" width="12.125" style="0" customWidth="1"/>
    <col min="12" max="12" width="11.375" style="0" hidden="1" customWidth="1"/>
    <col min="13" max="13" width="13.625" style="14" hidden="1" customWidth="1"/>
    <col min="14" max="18" width="0" style="0" hidden="1" customWidth="1"/>
  </cols>
  <sheetData>
    <row r="1" spans="1:11" ht="20.2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12.75">
      <c r="L2" s="54"/>
    </row>
    <row r="3" spans="1:12" ht="18.75" customHeight="1">
      <c r="A3" s="18" t="s">
        <v>13</v>
      </c>
      <c r="B3" s="9"/>
      <c r="L3" s="55"/>
    </row>
    <row r="4" ht="18.75" customHeight="1" thickBot="1">
      <c r="L4" s="56"/>
    </row>
    <row r="5" spans="1:14" ht="18.75" customHeight="1" thickBot="1">
      <c r="A5" s="12" t="s">
        <v>0</v>
      </c>
      <c r="B5" s="12" t="s">
        <v>1</v>
      </c>
      <c r="C5" s="20" t="s">
        <v>2</v>
      </c>
      <c r="D5" s="12" t="s">
        <v>3</v>
      </c>
      <c r="E5" s="12">
        <v>10</v>
      </c>
      <c r="F5" s="12">
        <v>9</v>
      </c>
      <c r="G5" s="12">
        <v>8</v>
      </c>
      <c r="H5" s="12">
        <v>7</v>
      </c>
      <c r="I5" s="12">
        <v>0</v>
      </c>
      <c r="J5" s="12" t="s">
        <v>4</v>
      </c>
      <c r="K5" s="12" t="s">
        <v>5</v>
      </c>
      <c r="L5" s="57"/>
      <c r="M5" s="15" t="s">
        <v>6</v>
      </c>
      <c r="N5">
        <v>150</v>
      </c>
    </row>
    <row r="6" spans="1:13" ht="18.75" customHeight="1">
      <c r="A6" s="5">
        <v>1</v>
      </c>
      <c r="B6" s="6" t="s">
        <v>12</v>
      </c>
      <c r="C6" s="30" t="s">
        <v>26</v>
      </c>
      <c r="D6" s="37">
        <f>16+10+12+18+7</f>
        <v>63</v>
      </c>
      <c r="E6" s="37">
        <f>8+6+9+7+11+8</f>
        <v>49</v>
      </c>
      <c r="F6" s="37">
        <f>2+12+6+1+12</f>
        <v>33</v>
      </c>
      <c r="G6" s="37">
        <v>5</v>
      </c>
      <c r="H6" s="37"/>
      <c r="I6" s="37"/>
      <c r="J6" s="37"/>
      <c r="K6" s="4">
        <f aca="true" t="shared" si="0" ref="K6:K26">(D6*10+E6*10+F6*9+G6*8+H6*7)</f>
        <v>1457</v>
      </c>
      <c r="M6" s="16">
        <f aca="true" t="shared" si="1" ref="M6:M26">SUM(D6:J6)</f>
        <v>150</v>
      </c>
    </row>
    <row r="7" spans="1:13" ht="18.75" customHeight="1">
      <c r="A7" s="5">
        <f aca="true" t="shared" si="2" ref="A7:A26">A6+1</f>
        <v>2</v>
      </c>
      <c r="B7" s="29" t="s">
        <v>40</v>
      </c>
      <c r="C7" s="38"/>
      <c r="D7" s="37">
        <f>17+7+7+7+16+10</f>
        <v>64</v>
      </c>
      <c r="E7" s="37">
        <f>7+7+3+11+8+7</f>
        <v>43</v>
      </c>
      <c r="F7" s="37">
        <f>4+11+6+6+12</f>
        <v>39</v>
      </c>
      <c r="G7" s="37">
        <f>3+1</f>
        <v>4</v>
      </c>
      <c r="H7" s="37"/>
      <c r="I7" s="37"/>
      <c r="J7" s="37"/>
      <c r="K7" s="4">
        <f t="shared" si="0"/>
        <v>1453</v>
      </c>
      <c r="M7" s="16">
        <f t="shared" si="1"/>
        <v>150</v>
      </c>
    </row>
    <row r="8" spans="1:13" ht="18.75" customHeight="1">
      <c r="A8" s="5">
        <f t="shared" si="2"/>
        <v>3</v>
      </c>
      <c r="B8" s="29" t="s">
        <v>53</v>
      </c>
      <c r="C8" s="30" t="s">
        <v>54</v>
      </c>
      <c r="D8" s="37">
        <f>17+8+7+10+24+4</f>
        <v>70</v>
      </c>
      <c r="E8" s="37">
        <f>4+8+2+9+3+11</f>
        <v>37</v>
      </c>
      <c r="F8" s="37">
        <f>3+2+10+5+2+12</f>
        <v>34</v>
      </c>
      <c r="G8" s="37">
        <f>5+1+3</f>
        <v>9</v>
      </c>
      <c r="H8" s="37"/>
      <c r="I8" s="37"/>
      <c r="J8" s="37"/>
      <c r="K8" s="4">
        <f t="shared" si="0"/>
        <v>1448</v>
      </c>
      <c r="M8" s="16">
        <f t="shared" si="1"/>
        <v>150</v>
      </c>
    </row>
    <row r="9" spans="1:13" ht="18.75" customHeight="1">
      <c r="A9" s="5">
        <f t="shared" si="2"/>
        <v>4</v>
      </c>
      <c r="B9" s="29" t="s">
        <v>41</v>
      </c>
      <c r="C9" s="30" t="s">
        <v>11</v>
      </c>
      <c r="D9" s="37">
        <f>26+11+18</f>
        <v>55</v>
      </c>
      <c r="E9" s="37">
        <f>30+22</f>
        <v>52</v>
      </c>
      <c r="F9" s="37">
        <f>17+18</f>
        <v>35</v>
      </c>
      <c r="G9" s="37">
        <v>6</v>
      </c>
      <c r="H9" s="37">
        <v>2</v>
      </c>
      <c r="I9" s="37"/>
      <c r="J9" s="37"/>
      <c r="K9" s="4">
        <f t="shared" si="0"/>
        <v>1447</v>
      </c>
      <c r="M9" s="16">
        <f t="shared" si="1"/>
        <v>150</v>
      </c>
    </row>
    <row r="10" spans="1:13" ht="18.75" customHeight="1">
      <c r="A10" s="5">
        <f t="shared" si="2"/>
        <v>5</v>
      </c>
      <c r="B10" s="29" t="s">
        <v>30</v>
      </c>
      <c r="C10" s="22" t="s">
        <v>29</v>
      </c>
      <c r="D10" s="37">
        <f>32+18+5</f>
        <v>55</v>
      </c>
      <c r="E10" s="37">
        <f>18+14+19</f>
        <v>51</v>
      </c>
      <c r="F10" s="37">
        <v>38</v>
      </c>
      <c r="G10" s="37">
        <v>3</v>
      </c>
      <c r="H10" s="37">
        <v>2</v>
      </c>
      <c r="I10" s="37">
        <v>1</v>
      </c>
      <c r="J10" s="37"/>
      <c r="K10" s="4">
        <f t="shared" si="0"/>
        <v>1440</v>
      </c>
      <c r="M10" s="16">
        <f t="shared" si="1"/>
        <v>150</v>
      </c>
    </row>
    <row r="11" spans="1:13" ht="18.75" customHeight="1">
      <c r="A11" s="5">
        <f t="shared" si="2"/>
        <v>6</v>
      </c>
      <c r="B11" s="29" t="s">
        <v>10</v>
      </c>
      <c r="C11" s="30" t="s">
        <v>11</v>
      </c>
      <c r="D11" s="37">
        <f>24+12</f>
        <v>36</v>
      </c>
      <c r="E11" s="37">
        <f>33+30</f>
        <v>63</v>
      </c>
      <c r="F11" s="37">
        <f>28+15</f>
        <v>43</v>
      </c>
      <c r="G11" s="37">
        <v>7</v>
      </c>
      <c r="H11" s="37">
        <v>1</v>
      </c>
      <c r="I11" s="37"/>
      <c r="J11" s="37"/>
      <c r="K11" s="4">
        <f t="shared" si="0"/>
        <v>1440</v>
      </c>
      <c r="M11" s="16">
        <f t="shared" si="1"/>
        <v>150</v>
      </c>
    </row>
    <row r="12" spans="1:13" ht="18.75" customHeight="1">
      <c r="A12" s="5">
        <f t="shared" si="2"/>
        <v>7</v>
      </c>
      <c r="B12" s="29" t="s">
        <v>31</v>
      </c>
      <c r="C12" s="30" t="s">
        <v>32</v>
      </c>
      <c r="D12" s="37">
        <f>15+8+10+22+2</f>
        <v>57</v>
      </c>
      <c r="E12" s="37">
        <f>28+14</f>
        <v>42</v>
      </c>
      <c r="F12" s="37">
        <f>23+16</f>
        <v>39</v>
      </c>
      <c r="G12" s="37">
        <v>10</v>
      </c>
      <c r="H12" s="37">
        <v>2</v>
      </c>
      <c r="I12" s="37"/>
      <c r="J12" s="37"/>
      <c r="K12" s="4">
        <f t="shared" si="0"/>
        <v>1435</v>
      </c>
      <c r="M12" s="16">
        <f t="shared" si="1"/>
        <v>150</v>
      </c>
    </row>
    <row r="13" spans="1:13" ht="18.75" customHeight="1">
      <c r="A13" s="5">
        <f t="shared" si="2"/>
        <v>8</v>
      </c>
      <c r="B13" s="29" t="s">
        <v>39</v>
      </c>
      <c r="C13" s="30"/>
      <c r="D13" s="37">
        <f>15+5+4+6+18+4</f>
        <v>52</v>
      </c>
      <c r="E13" s="37">
        <f>7+6+9+11+10+7</f>
        <v>50</v>
      </c>
      <c r="F13" s="37">
        <f>2+6+9+7+2+14</f>
        <v>40</v>
      </c>
      <c r="G13" s="37">
        <v>6</v>
      </c>
      <c r="H13" s="37">
        <v>1</v>
      </c>
      <c r="I13" s="37">
        <v>1</v>
      </c>
      <c r="J13" s="37"/>
      <c r="K13" s="4">
        <f t="shared" si="0"/>
        <v>1435</v>
      </c>
      <c r="M13" s="16">
        <f t="shared" si="1"/>
        <v>150</v>
      </c>
    </row>
    <row r="14" spans="1:13" ht="18.75" customHeight="1">
      <c r="A14" s="5">
        <f t="shared" si="2"/>
        <v>9</v>
      </c>
      <c r="B14" s="6" t="s">
        <v>21</v>
      </c>
      <c r="C14" s="22" t="s">
        <v>22</v>
      </c>
      <c r="D14" s="37">
        <f>17+5+2+6+16+5</f>
        <v>51</v>
      </c>
      <c r="E14" s="37">
        <f>6+9+5+8+12+7</f>
        <v>47</v>
      </c>
      <c r="F14" s="37">
        <f>25+14</f>
        <v>39</v>
      </c>
      <c r="G14" s="37">
        <f>11</f>
        <v>11</v>
      </c>
      <c r="H14" s="37">
        <v>2</v>
      </c>
      <c r="I14" s="37"/>
      <c r="J14" s="37"/>
      <c r="K14" s="4">
        <f t="shared" si="0"/>
        <v>1433</v>
      </c>
      <c r="M14" s="16">
        <f t="shared" si="1"/>
        <v>150</v>
      </c>
    </row>
    <row r="15" spans="1:13" ht="18.75" customHeight="1">
      <c r="A15" s="5">
        <f t="shared" si="2"/>
        <v>10</v>
      </c>
      <c r="B15" s="29" t="s">
        <v>38</v>
      </c>
      <c r="C15" s="30" t="s">
        <v>34</v>
      </c>
      <c r="D15" s="37">
        <f>11+8+5+12+7</f>
        <v>43</v>
      </c>
      <c r="E15" s="37">
        <f>10+8+9+14+7</f>
        <v>48</v>
      </c>
      <c r="F15" s="37">
        <f>19+7+5+4+12</f>
        <v>47</v>
      </c>
      <c r="G15" s="37">
        <v>10</v>
      </c>
      <c r="H15" s="37">
        <v>2</v>
      </c>
      <c r="I15" s="37"/>
      <c r="J15" s="37"/>
      <c r="K15" s="4">
        <f t="shared" si="0"/>
        <v>1427</v>
      </c>
      <c r="M15" s="16">
        <f t="shared" si="1"/>
        <v>150</v>
      </c>
    </row>
    <row r="16" spans="1:13" ht="18.75" customHeight="1">
      <c r="A16" s="5">
        <f t="shared" si="2"/>
        <v>11</v>
      </c>
      <c r="B16" s="29" t="s">
        <v>42</v>
      </c>
      <c r="C16" s="30" t="s">
        <v>43</v>
      </c>
      <c r="D16" s="37">
        <f>23+6+18+6</f>
        <v>53</v>
      </c>
      <c r="E16" s="37">
        <f>36+18</f>
        <v>54</v>
      </c>
      <c r="F16" s="37">
        <f>19+11</f>
        <v>30</v>
      </c>
      <c r="G16" s="37">
        <v>7</v>
      </c>
      <c r="H16" s="37">
        <v>4</v>
      </c>
      <c r="I16" s="37">
        <v>2</v>
      </c>
      <c r="J16" s="37"/>
      <c r="K16" s="4">
        <f t="shared" si="0"/>
        <v>1424</v>
      </c>
      <c r="M16" s="16">
        <f t="shared" si="1"/>
        <v>150</v>
      </c>
    </row>
    <row r="17" spans="1:13" ht="18.75" customHeight="1">
      <c r="A17" s="5">
        <f t="shared" si="2"/>
        <v>12</v>
      </c>
      <c r="B17" s="29" t="s">
        <v>52</v>
      </c>
      <c r="C17" s="30"/>
      <c r="D17" s="37">
        <f>22+19+6</f>
        <v>47</v>
      </c>
      <c r="E17" s="37">
        <f>19+11+17</f>
        <v>47</v>
      </c>
      <c r="F17" s="37">
        <f>28+16</f>
        <v>44</v>
      </c>
      <c r="G17" s="37">
        <v>8</v>
      </c>
      <c r="H17" s="37">
        <v>1</v>
      </c>
      <c r="I17" s="37">
        <v>3</v>
      </c>
      <c r="J17" s="37"/>
      <c r="K17" s="4">
        <f t="shared" si="0"/>
        <v>1407</v>
      </c>
      <c r="M17" s="16">
        <f t="shared" si="1"/>
        <v>150</v>
      </c>
    </row>
    <row r="18" spans="1:13" ht="18.75" customHeight="1">
      <c r="A18" s="5">
        <f t="shared" si="2"/>
        <v>13</v>
      </c>
      <c r="B18" s="6" t="s">
        <v>9</v>
      </c>
      <c r="C18" s="30" t="s">
        <v>34</v>
      </c>
      <c r="D18" s="37">
        <f>5+3+3+4+11+5</f>
        <v>31</v>
      </c>
      <c r="E18" s="37">
        <f>7+10+5+5+10+4</f>
        <v>41</v>
      </c>
      <c r="F18" s="37">
        <f>11+4+10+10+9+13</f>
        <v>57</v>
      </c>
      <c r="G18" s="37">
        <f>16</f>
        <v>16</v>
      </c>
      <c r="H18" s="37">
        <v>3</v>
      </c>
      <c r="I18" s="37">
        <v>2</v>
      </c>
      <c r="J18" s="37"/>
      <c r="K18" s="4">
        <f t="shared" si="0"/>
        <v>1382</v>
      </c>
      <c r="M18" s="16">
        <f t="shared" si="1"/>
        <v>150</v>
      </c>
    </row>
    <row r="19" spans="1:13" ht="18.75" customHeight="1">
      <c r="A19" s="5">
        <f t="shared" si="2"/>
        <v>14</v>
      </c>
      <c r="B19" s="6" t="s">
        <v>27</v>
      </c>
      <c r="C19" s="22" t="s">
        <v>29</v>
      </c>
      <c r="D19" s="37">
        <f>12+5+12</f>
        <v>29</v>
      </c>
      <c r="E19" s="37">
        <f>21+7+16</f>
        <v>44</v>
      </c>
      <c r="F19" s="37">
        <f>12+9+8+9+12</f>
        <v>50</v>
      </c>
      <c r="G19" s="37">
        <v>16</v>
      </c>
      <c r="H19" s="37">
        <v>9</v>
      </c>
      <c r="I19" s="37">
        <v>2</v>
      </c>
      <c r="J19" s="37"/>
      <c r="K19" s="4">
        <f t="shared" si="0"/>
        <v>1371</v>
      </c>
      <c r="M19" s="16">
        <f t="shared" si="1"/>
        <v>150</v>
      </c>
    </row>
    <row r="20" spans="1:13" ht="18.75" customHeight="1">
      <c r="A20" s="5">
        <f t="shared" si="2"/>
        <v>15</v>
      </c>
      <c r="B20" s="29" t="s">
        <v>37</v>
      </c>
      <c r="C20" s="30"/>
      <c r="D20" s="37">
        <f>17+7</f>
        <v>24</v>
      </c>
      <c r="E20" s="37">
        <f>15+10+11</f>
        <v>36</v>
      </c>
      <c r="F20" s="37">
        <f>24+22+14</f>
        <v>60</v>
      </c>
      <c r="G20" s="37">
        <f>21</f>
        <v>21</v>
      </c>
      <c r="H20" s="37">
        <v>9</v>
      </c>
      <c r="I20" s="37"/>
      <c r="J20" s="37"/>
      <c r="K20" s="4">
        <f t="shared" si="0"/>
        <v>1371</v>
      </c>
      <c r="M20" s="16">
        <f t="shared" si="1"/>
        <v>150</v>
      </c>
    </row>
    <row r="21" spans="1:13" ht="18.75" customHeight="1">
      <c r="A21" s="5">
        <f t="shared" si="2"/>
        <v>16</v>
      </c>
      <c r="B21" s="29" t="s">
        <v>7</v>
      </c>
      <c r="C21" s="30" t="s">
        <v>34</v>
      </c>
      <c r="D21" s="37">
        <v>31</v>
      </c>
      <c r="E21" s="37">
        <v>21</v>
      </c>
      <c r="F21" s="37">
        <v>68</v>
      </c>
      <c r="G21" s="37">
        <v>22</v>
      </c>
      <c r="H21" s="37">
        <v>8</v>
      </c>
      <c r="I21" s="37"/>
      <c r="J21" s="37"/>
      <c r="K21" s="4">
        <f t="shared" si="0"/>
        <v>1364</v>
      </c>
      <c r="M21" s="16">
        <f t="shared" si="1"/>
        <v>150</v>
      </c>
    </row>
    <row r="22" spans="1:13" ht="18.75" customHeight="1">
      <c r="A22" s="5">
        <f t="shared" si="2"/>
        <v>17</v>
      </c>
      <c r="B22" s="29" t="s">
        <v>35</v>
      </c>
      <c r="C22" s="30" t="s">
        <v>34</v>
      </c>
      <c r="D22" s="37">
        <f>19</f>
        <v>19</v>
      </c>
      <c r="E22" s="37">
        <f>16+13+16</f>
        <v>45</v>
      </c>
      <c r="F22" s="37">
        <f>27+24</f>
        <v>51</v>
      </c>
      <c r="G22" s="37">
        <f>17</f>
        <v>17</v>
      </c>
      <c r="H22" s="37">
        <v>8</v>
      </c>
      <c r="I22" s="37">
        <v>8</v>
      </c>
      <c r="J22" s="37">
        <v>2</v>
      </c>
      <c r="K22" s="4">
        <f t="shared" si="0"/>
        <v>1291</v>
      </c>
      <c r="M22" s="16">
        <f t="shared" si="1"/>
        <v>150</v>
      </c>
    </row>
    <row r="23" spans="1:13" ht="18.75" customHeight="1">
      <c r="A23" s="5">
        <f t="shared" si="2"/>
        <v>18</v>
      </c>
      <c r="B23" s="29"/>
      <c r="C23" s="30"/>
      <c r="D23" s="37"/>
      <c r="E23" s="37"/>
      <c r="F23" s="37"/>
      <c r="G23" s="37"/>
      <c r="H23" s="37"/>
      <c r="I23" s="37"/>
      <c r="J23" s="37"/>
      <c r="K23" s="4">
        <f t="shared" si="0"/>
        <v>0</v>
      </c>
      <c r="M23" s="16">
        <f t="shared" si="1"/>
        <v>0</v>
      </c>
    </row>
    <row r="24" spans="1:13" ht="18.75" customHeight="1">
      <c r="A24" s="5">
        <f t="shared" si="2"/>
        <v>19</v>
      </c>
      <c r="B24" s="29"/>
      <c r="C24" s="30"/>
      <c r="D24" s="37"/>
      <c r="E24" s="37"/>
      <c r="F24" s="37"/>
      <c r="G24" s="37"/>
      <c r="H24" s="37"/>
      <c r="I24" s="37"/>
      <c r="J24" s="37"/>
      <c r="K24" s="4">
        <f t="shared" si="0"/>
        <v>0</v>
      </c>
      <c r="M24" s="16">
        <f t="shared" si="1"/>
        <v>0</v>
      </c>
    </row>
    <row r="25" spans="1:13" ht="18.75" customHeight="1">
      <c r="A25" s="5">
        <f t="shared" si="2"/>
        <v>20</v>
      </c>
      <c r="B25" s="29"/>
      <c r="C25" s="30"/>
      <c r="D25" s="37"/>
      <c r="E25" s="37"/>
      <c r="F25" s="37"/>
      <c r="G25" s="37"/>
      <c r="H25" s="37"/>
      <c r="I25" s="37"/>
      <c r="J25" s="37"/>
      <c r="K25" s="4">
        <f t="shared" si="0"/>
        <v>0</v>
      </c>
      <c r="M25" s="16">
        <f t="shared" si="1"/>
        <v>0</v>
      </c>
    </row>
    <row r="26" spans="1:13" ht="18.75" customHeight="1">
      <c r="A26" s="5">
        <f t="shared" si="2"/>
        <v>21</v>
      </c>
      <c r="B26" s="29"/>
      <c r="C26" s="30"/>
      <c r="D26" s="37"/>
      <c r="E26" s="37"/>
      <c r="F26" s="37"/>
      <c r="G26" s="37"/>
      <c r="H26" s="37"/>
      <c r="I26" s="37"/>
      <c r="J26" s="37"/>
      <c r="K26" s="4">
        <f t="shared" si="0"/>
        <v>0</v>
      </c>
      <c r="M26" s="16">
        <f t="shared" si="1"/>
        <v>0</v>
      </c>
    </row>
    <row r="27" spans="1:13" ht="18.75" customHeight="1">
      <c r="A27" s="1"/>
      <c r="B27" s="43"/>
      <c r="C27" s="44"/>
      <c r="D27" s="1"/>
      <c r="E27" s="1"/>
      <c r="F27" s="1"/>
      <c r="G27" s="1"/>
      <c r="H27" s="1"/>
      <c r="I27" s="1"/>
      <c r="J27" s="1"/>
      <c r="K27" s="1"/>
      <c r="M27" s="17"/>
    </row>
    <row r="28" spans="1:13" ht="18.75" customHeight="1" thickBot="1">
      <c r="A28" s="18" t="s">
        <v>14</v>
      </c>
      <c r="B28" s="47"/>
      <c r="C28" s="48"/>
      <c r="D28" s="25"/>
      <c r="E28" s="43"/>
      <c r="F28" s="1"/>
      <c r="G28" s="1"/>
      <c r="H28" s="1"/>
      <c r="I28" s="1"/>
      <c r="J28" s="1"/>
      <c r="K28" s="1"/>
      <c r="M28" s="17"/>
    </row>
    <row r="29" spans="1:14" ht="18.75" customHeight="1" thickBot="1">
      <c r="A29" s="12" t="s">
        <v>0</v>
      </c>
      <c r="B29" s="45" t="s">
        <v>1</v>
      </c>
      <c r="C29" s="46" t="s">
        <v>2</v>
      </c>
      <c r="D29" s="12" t="s">
        <v>3</v>
      </c>
      <c r="E29" s="12">
        <v>10</v>
      </c>
      <c r="F29" s="12">
        <v>9</v>
      </c>
      <c r="G29" s="12">
        <v>8</v>
      </c>
      <c r="H29" s="12">
        <v>7</v>
      </c>
      <c r="I29" s="12">
        <v>0</v>
      </c>
      <c r="J29" s="12" t="s">
        <v>4</v>
      </c>
      <c r="K29" s="12" t="s">
        <v>5</v>
      </c>
      <c r="M29" s="15" t="s">
        <v>6</v>
      </c>
      <c r="N29">
        <v>150</v>
      </c>
    </row>
    <row r="30" spans="1:13" ht="18.75" customHeight="1">
      <c r="A30" s="5">
        <v>1</v>
      </c>
      <c r="B30" s="29" t="s">
        <v>25</v>
      </c>
      <c r="C30" s="30" t="s">
        <v>26</v>
      </c>
      <c r="D30" s="13">
        <f>23+16+19+11</f>
        <v>69</v>
      </c>
      <c r="E30" s="13">
        <f>8+5+9+15+14</f>
        <v>51</v>
      </c>
      <c r="F30" s="13">
        <f>13+15</f>
        <v>28</v>
      </c>
      <c r="G30" s="13">
        <v>2</v>
      </c>
      <c r="H30" s="13"/>
      <c r="I30" s="13"/>
      <c r="J30" s="13"/>
      <c r="K30" s="4">
        <f aca="true" t="shared" si="3" ref="K30:K46">(D30*10+E30*10+F30*9+G30*8+H30*7)</f>
        <v>1468</v>
      </c>
      <c r="M30" s="16">
        <f aca="true" t="shared" si="4" ref="M30:M46">SUM(D30:J30)</f>
        <v>150</v>
      </c>
    </row>
    <row r="31" spans="1:13" ht="18.75" customHeight="1">
      <c r="A31" s="5">
        <f aca="true" t="shared" si="5" ref="A31:A45">A30+1</f>
        <v>2</v>
      </c>
      <c r="B31" s="29" t="s">
        <v>53</v>
      </c>
      <c r="C31" s="30" t="s">
        <v>54</v>
      </c>
      <c r="D31" s="2">
        <f>39+28</f>
        <v>67</v>
      </c>
      <c r="E31" s="2">
        <f>14+19+21</f>
        <v>54</v>
      </c>
      <c r="F31" s="2">
        <f>17+8</f>
        <v>25</v>
      </c>
      <c r="G31" s="2">
        <f>4</f>
        <v>4</v>
      </c>
      <c r="H31" s="2"/>
      <c r="I31" s="2"/>
      <c r="J31" s="2"/>
      <c r="K31" s="4">
        <f t="shared" si="3"/>
        <v>1467</v>
      </c>
      <c r="M31" s="16">
        <f t="shared" si="4"/>
        <v>150</v>
      </c>
    </row>
    <row r="32" spans="1:13" ht="18.75" customHeight="1">
      <c r="A32" s="5">
        <f t="shared" si="5"/>
        <v>3</v>
      </c>
      <c r="B32" s="6" t="s">
        <v>28</v>
      </c>
      <c r="C32" s="30"/>
      <c r="D32" s="2">
        <f>28+11+27</f>
        <v>66</v>
      </c>
      <c r="E32" s="2">
        <f>18+11+20</f>
        <v>49</v>
      </c>
      <c r="F32" s="2">
        <v>28</v>
      </c>
      <c r="G32" s="2">
        <v>5</v>
      </c>
      <c r="H32" s="2">
        <v>2</v>
      </c>
      <c r="I32" s="2"/>
      <c r="J32" s="2"/>
      <c r="K32" s="4">
        <f t="shared" si="3"/>
        <v>1456</v>
      </c>
      <c r="M32" s="16">
        <f t="shared" si="4"/>
        <v>150</v>
      </c>
    </row>
    <row r="33" spans="1:13" ht="18.75" customHeight="1">
      <c r="A33" s="5">
        <f t="shared" si="5"/>
        <v>4</v>
      </c>
      <c r="B33" s="29" t="s">
        <v>10</v>
      </c>
      <c r="C33" s="30" t="s">
        <v>11</v>
      </c>
      <c r="D33" s="2">
        <f>13+9+6+7+18+6</f>
        <v>59</v>
      </c>
      <c r="E33" s="2">
        <f>9+7+2+11+7+12</f>
        <v>48</v>
      </c>
      <c r="F33" s="2">
        <f>2+1+12+6+5+9</f>
        <v>35</v>
      </c>
      <c r="G33" s="2">
        <v>6</v>
      </c>
      <c r="H33" s="2">
        <v>1</v>
      </c>
      <c r="I33" s="2">
        <v>1</v>
      </c>
      <c r="J33" s="2"/>
      <c r="K33" s="4">
        <f t="shared" si="3"/>
        <v>1440</v>
      </c>
      <c r="M33" s="16">
        <f t="shared" si="4"/>
        <v>150</v>
      </c>
    </row>
    <row r="34" spans="1:13" ht="18.75" customHeight="1">
      <c r="A34" s="5">
        <f t="shared" si="5"/>
        <v>5</v>
      </c>
      <c r="B34" s="6" t="s">
        <v>39</v>
      </c>
      <c r="C34" s="22"/>
      <c r="D34" s="2">
        <f>22+19</f>
        <v>41</v>
      </c>
      <c r="E34" s="2">
        <f>35+23</f>
        <v>58</v>
      </c>
      <c r="F34" s="2">
        <f>21+15</f>
        <v>36</v>
      </c>
      <c r="G34" s="2">
        <v>11</v>
      </c>
      <c r="H34" s="2">
        <v>4</v>
      </c>
      <c r="I34" s="2"/>
      <c r="J34" s="2"/>
      <c r="K34" s="4">
        <f t="shared" si="3"/>
        <v>1430</v>
      </c>
      <c r="M34" s="16">
        <f t="shared" si="4"/>
        <v>150</v>
      </c>
    </row>
    <row r="35" spans="1:13" s="26" customFormat="1" ht="18.75" customHeight="1">
      <c r="A35" s="5">
        <f t="shared" si="5"/>
        <v>6</v>
      </c>
      <c r="B35" s="6" t="s">
        <v>49</v>
      </c>
      <c r="C35" s="22" t="s">
        <v>50</v>
      </c>
      <c r="D35" s="37">
        <f>21+8+19</f>
        <v>48</v>
      </c>
      <c r="E35" s="37">
        <f>7+8+16+18</f>
        <v>49</v>
      </c>
      <c r="F35" s="37">
        <f>6+18+15</f>
        <v>39</v>
      </c>
      <c r="G35" s="37">
        <v>9</v>
      </c>
      <c r="H35" s="37">
        <v>5</v>
      </c>
      <c r="I35" s="37"/>
      <c r="J35" s="37"/>
      <c r="K35" s="4">
        <f t="shared" si="3"/>
        <v>1428</v>
      </c>
      <c r="M35" s="16">
        <f t="shared" si="4"/>
        <v>150</v>
      </c>
    </row>
    <row r="36" spans="1:13" ht="18.75" customHeight="1">
      <c r="A36" s="5">
        <f t="shared" si="5"/>
        <v>7</v>
      </c>
      <c r="B36" s="29" t="s">
        <v>30</v>
      </c>
      <c r="C36" s="22" t="s">
        <v>29</v>
      </c>
      <c r="D36" s="2">
        <f>24+19</f>
        <v>43</v>
      </c>
      <c r="E36" s="2">
        <f>36+16</f>
        <v>52</v>
      </c>
      <c r="F36" s="2">
        <f>25+14</f>
        <v>39</v>
      </c>
      <c r="G36" s="2">
        <v>14</v>
      </c>
      <c r="H36" s="2">
        <v>2</v>
      </c>
      <c r="I36" s="2"/>
      <c r="J36" s="2"/>
      <c r="K36" s="4">
        <f t="shared" si="3"/>
        <v>1427</v>
      </c>
      <c r="M36" s="16">
        <f t="shared" si="4"/>
        <v>150</v>
      </c>
    </row>
    <row r="37" spans="1:13" ht="18.75" customHeight="1">
      <c r="A37" s="5">
        <f t="shared" si="5"/>
        <v>8</v>
      </c>
      <c r="B37" s="10" t="s">
        <v>21</v>
      </c>
      <c r="C37" s="22" t="s">
        <v>22</v>
      </c>
      <c r="D37" s="2">
        <f>32+19+4</f>
        <v>55</v>
      </c>
      <c r="E37" s="2">
        <f>28+5+8</f>
        <v>41</v>
      </c>
      <c r="F37" s="2">
        <f>25+17</f>
        <v>42</v>
      </c>
      <c r="G37" s="2">
        <v>10</v>
      </c>
      <c r="H37" s="2">
        <v>1</v>
      </c>
      <c r="I37" s="2">
        <v>1</v>
      </c>
      <c r="J37" s="2"/>
      <c r="K37" s="4">
        <f t="shared" si="3"/>
        <v>1425</v>
      </c>
      <c r="M37" s="16">
        <f t="shared" si="4"/>
        <v>150</v>
      </c>
    </row>
    <row r="38" spans="1:13" ht="18.75" customHeight="1">
      <c r="A38" s="5">
        <f t="shared" si="5"/>
        <v>9</v>
      </c>
      <c r="B38" s="6" t="s">
        <v>35</v>
      </c>
      <c r="C38" s="30" t="s">
        <v>34</v>
      </c>
      <c r="D38" s="2">
        <f>10+9</f>
        <v>19</v>
      </c>
      <c r="E38" s="2">
        <f>15+7+8+14</f>
        <v>44</v>
      </c>
      <c r="F38" s="2">
        <f>30+21</f>
        <v>51</v>
      </c>
      <c r="G38" s="2">
        <v>25</v>
      </c>
      <c r="H38" s="2">
        <v>8</v>
      </c>
      <c r="I38" s="2">
        <v>3</v>
      </c>
      <c r="J38" s="2"/>
      <c r="K38" s="4">
        <f t="shared" si="3"/>
        <v>1345</v>
      </c>
      <c r="M38" s="16">
        <f t="shared" si="4"/>
        <v>150</v>
      </c>
    </row>
    <row r="39" spans="1:13" ht="18.75" customHeight="1">
      <c r="A39" s="5">
        <f t="shared" si="5"/>
        <v>10</v>
      </c>
      <c r="B39" s="29" t="s">
        <v>41</v>
      </c>
      <c r="C39" s="30" t="s">
        <v>11</v>
      </c>
      <c r="D39" s="2">
        <f>1+2+1+8+8+1</f>
        <v>21</v>
      </c>
      <c r="E39" s="2">
        <f>7+4+4+6+12+3</f>
        <v>36</v>
      </c>
      <c r="F39" s="2">
        <f>12+9+7+6+8+7</f>
        <v>49</v>
      </c>
      <c r="G39" s="2">
        <f>3+3+5+4+2+9</f>
        <v>26</v>
      </c>
      <c r="H39" s="2">
        <v>11</v>
      </c>
      <c r="I39" s="2">
        <v>4</v>
      </c>
      <c r="J39" s="2">
        <v>3</v>
      </c>
      <c r="K39" s="4">
        <f t="shared" si="3"/>
        <v>1296</v>
      </c>
      <c r="M39" s="16">
        <f t="shared" si="4"/>
        <v>150</v>
      </c>
    </row>
    <row r="40" spans="1:13" ht="18.75" customHeight="1">
      <c r="A40" s="5">
        <f t="shared" si="5"/>
        <v>11</v>
      </c>
      <c r="B40" s="29" t="s">
        <v>45</v>
      </c>
      <c r="C40" s="30" t="s">
        <v>46</v>
      </c>
      <c r="D40" s="2">
        <f>17+6</f>
        <v>23</v>
      </c>
      <c r="E40" s="2">
        <f>17+15</f>
        <v>32</v>
      </c>
      <c r="F40" s="2">
        <f>9+11+17</f>
        <v>37</v>
      </c>
      <c r="G40" s="2">
        <f>19+8</f>
        <v>27</v>
      </c>
      <c r="H40" s="2">
        <f>11+8</f>
        <v>19</v>
      </c>
      <c r="I40" s="2">
        <v>12</v>
      </c>
      <c r="J40" s="2"/>
      <c r="K40" s="4">
        <f t="shared" si="3"/>
        <v>1232</v>
      </c>
      <c r="M40" s="16">
        <f t="shared" si="4"/>
        <v>150</v>
      </c>
    </row>
    <row r="41" spans="1:13" ht="18.75" customHeight="1">
      <c r="A41" s="5">
        <f t="shared" si="5"/>
        <v>12</v>
      </c>
      <c r="B41" s="6"/>
      <c r="C41" s="30"/>
      <c r="D41" s="2"/>
      <c r="E41" s="2"/>
      <c r="F41" s="2"/>
      <c r="G41" s="2"/>
      <c r="H41" s="2"/>
      <c r="I41" s="2"/>
      <c r="J41" s="2"/>
      <c r="K41" s="4">
        <f t="shared" si="3"/>
        <v>0</v>
      </c>
      <c r="M41" s="16">
        <f t="shared" si="4"/>
        <v>0</v>
      </c>
    </row>
    <row r="42" spans="1:13" ht="18.75" customHeight="1">
      <c r="A42" s="5">
        <f t="shared" si="5"/>
        <v>13</v>
      </c>
      <c r="B42" s="6"/>
      <c r="C42" s="30"/>
      <c r="D42" s="2"/>
      <c r="E42" s="2"/>
      <c r="F42" s="2"/>
      <c r="G42" s="2"/>
      <c r="H42" s="2"/>
      <c r="I42" s="2"/>
      <c r="J42" s="2"/>
      <c r="K42" s="4">
        <f t="shared" si="3"/>
        <v>0</v>
      </c>
      <c r="M42" s="16">
        <f t="shared" si="4"/>
        <v>0</v>
      </c>
    </row>
    <row r="43" spans="1:13" ht="18.75" customHeight="1">
      <c r="A43" s="5">
        <f t="shared" si="5"/>
        <v>14</v>
      </c>
      <c r="B43" s="6"/>
      <c r="C43" s="30"/>
      <c r="D43" s="2"/>
      <c r="E43" s="2"/>
      <c r="F43" s="2"/>
      <c r="G43" s="2"/>
      <c r="H43" s="2"/>
      <c r="I43" s="2"/>
      <c r="J43" s="2"/>
      <c r="K43" s="4">
        <f t="shared" si="3"/>
        <v>0</v>
      </c>
      <c r="M43" s="16">
        <f t="shared" si="4"/>
        <v>0</v>
      </c>
    </row>
    <row r="44" spans="1:13" ht="18.75" customHeight="1">
      <c r="A44" s="5">
        <f t="shared" si="5"/>
        <v>15</v>
      </c>
      <c r="B44" s="6"/>
      <c r="C44" s="30"/>
      <c r="D44" s="2"/>
      <c r="E44" s="2"/>
      <c r="F44" s="2"/>
      <c r="G44" s="2"/>
      <c r="H44" s="2"/>
      <c r="I44" s="2"/>
      <c r="J44" s="2"/>
      <c r="K44" s="4">
        <f t="shared" si="3"/>
        <v>0</v>
      </c>
      <c r="M44" s="16">
        <f t="shared" si="4"/>
        <v>0</v>
      </c>
    </row>
    <row r="45" spans="1:13" ht="18.75" customHeight="1">
      <c r="A45" s="5">
        <f t="shared" si="5"/>
        <v>16</v>
      </c>
      <c r="B45" s="6"/>
      <c r="C45" s="30"/>
      <c r="D45" s="2"/>
      <c r="E45" s="2"/>
      <c r="F45" s="2"/>
      <c r="G45" s="2"/>
      <c r="H45" s="2"/>
      <c r="I45" s="2"/>
      <c r="J45" s="2"/>
      <c r="K45" s="4">
        <f t="shared" si="3"/>
        <v>0</v>
      </c>
      <c r="M45" s="16">
        <f t="shared" si="4"/>
        <v>0</v>
      </c>
    </row>
    <row r="46" spans="1:13" ht="18.75" customHeight="1" thickBot="1">
      <c r="A46" s="7"/>
      <c r="B46" s="36"/>
      <c r="C46" s="33"/>
      <c r="D46" s="3"/>
      <c r="E46" s="3"/>
      <c r="F46" s="3"/>
      <c r="G46" s="3"/>
      <c r="H46" s="3"/>
      <c r="I46" s="3"/>
      <c r="J46" s="3"/>
      <c r="K46" s="27">
        <f t="shared" si="3"/>
        <v>0</v>
      </c>
      <c r="M46" s="16">
        <f t="shared" si="4"/>
        <v>0</v>
      </c>
    </row>
    <row r="47" spans="1:13" ht="18.75" customHeight="1">
      <c r="A47" s="1"/>
      <c r="B47" s="1"/>
      <c r="C47" s="21"/>
      <c r="D47" s="1"/>
      <c r="E47" s="1"/>
      <c r="F47" s="1"/>
      <c r="G47" s="1"/>
      <c r="H47" s="1"/>
      <c r="I47" s="1"/>
      <c r="J47" s="1"/>
      <c r="K47" s="1"/>
      <c r="M47" s="17"/>
    </row>
    <row r="48" spans="1:13" ht="18.75" customHeight="1">
      <c r="A48" s="18" t="s">
        <v>16</v>
      </c>
      <c r="B48" s="1"/>
      <c r="C48" s="21"/>
      <c r="D48" s="1"/>
      <c r="E48" s="1"/>
      <c r="F48" s="1"/>
      <c r="G48" s="1"/>
      <c r="H48" s="1"/>
      <c r="I48" s="1"/>
      <c r="J48" s="1"/>
      <c r="K48" s="1"/>
      <c r="M48" s="17"/>
    </row>
    <row r="49" spans="1:13" ht="18.75" customHeight="1" thickBot="1">
      <c r="A49" s="1"/>
      <c r="B49" s="1"/>
      <c r="C49" s="21"/>
      <c r="D49" s="1"/>
      <c r="E49" s="1"/>
      <c r="F49" s="1"/>
      <c r="G49" s="1"/>
      <c r="H49" s="1"/>
      <c r="I49" s="1"/>
      <c r="J49" s="1"/>
      <c r="K49" s="1"/>
      <c r="M49" s="17"/>
    </row>
    <row r="50" spans="1:14" ht="18.75" customHeight="1" thickBot="1">
      <c r="A50" s="12" t="s">
        <v>0</v>
      </c>
      <c r="B50" s="12" t="s">
        <v>1</v>
      </c>
      <c r="C50" s="20" t="s">
        <v>2</v>
      </c>
      <c r="D50" s="12" t="s">
        <v>3</v>
      </c>
      <c r="E50" s="12">
        <v>10</v>
      </c>
      <c r="F50" s="12">
        <v>9</v>
      </c>
      <c r="G50" s="12">
        <v>8</v>
      </c>
      <c r="H50" s="12">
        <v>7</v>
      </c>
      <c r="I50" s="12">
        <v>0</v>
      </c>
      <c r="J50" s="12" t="s">
        <v>4</v>
      </c>
      <c r="K50" s="12" t="s">
        <v>5</v>
      </c>
      <c r="M50" s="15" t="s">
        <v>6</v>
      </c>
      <c r="N50">
        <v>48</v>
      </c>
    </row>
    <row r="51" spans="1:13" ht="18.75" customHeight="1">
      <c r="A51" s="5">
        <v>1</v>
      </c>
      <c r="B51" s="35" t="s">
        <v>44</v>
      </c>
      <c r="C51" s="30"/>
      <c r="D51" s="49">
        <v>31</v>
      </c>
      <c r="E51" s="49">
        <v>12</v>
      </c>
      <c r="F51" s="49">
        <v>5</v>
      </c>
      <c r="G51" s="49"/>
      <c r="H51" s="49"/>
      <c r="I51" s="49"/>
      <c r="J51" s="49"/>
      <c r="K51" s="4">
        <f>(D51*10+E51*10+F51*9+G51*8+H51*7)</f>
        <v>475</v>
      </c>
      <c r="M51" s="16">
        <f aca="true" t="shared" si="6" ref="M51:M63">SUM(D51:J51)</f>
        <v>48</v>
      </c>
    </row>
    <row r="52" spans="1:13" ht="18.75" customHeight="1">
      <c r="A52" s="5">
        <f aca="true" t="shared" si="7" ref="A52:A58">A51+1</f>
        <v>2</v>
      </c>
      <c r="B52" s="29" t="s">
        <v>53</v>
      </c>
      <c r="C52" s="30" t="s">
        <v>54</v>
      </c>
      <c r="D52" s="37">
        <v>28</v>
      </c>
      <c r="E52" s="37">
        <v>13</v>
      </c>
      <c r="F52" s="37">
        <v>7</v>
      </c>
      <c r="G52" s="37"/>
      <c r="H52" s="37"/>
      <c r="I52" s="37"/>
      <c r="J52" s="37"/>
      <c r="K52" s="4">
        <f aca="true" t="shared" si="8" ref="K52:K62">(D52*10+E52*10+F52*9+G52*8+H52*7)</f>
        <v>473</v>
      </c>
      <c r="M52" s="16">
        <f t="shared" si="6"/>
        <v>48</v>
      </c>
    </row>
    <row r="53" spans="1:13" ht="18.75" customHeight="1">
      <c r="A53" s="5">
        <f t="shared" si="7"/>
        <v>3</v>
      </c>
      <c r="B53" s="29" t="s">
        <v>28</v>
      </c>
      <c r="C53" s="30"/>
      <c r="D53" s="37">
        <v>27</v>
      </c>
      <c r="E53" s="37">
        <v>15</v>
      </c>
      <c r="F53" s="37">
        <v>5</v>
      </c>
      <c r="G53" s="37">
        <v>1</v>
      </c>
      <c r="H53" s="37"/>
      <c r="I53" s="37"/>
      <c r="J53" s="37"/>
      <c r="K53" s="4">
        <f t="shared" si="8"/>
        <v>473</v>
      </c>
      <c r="M53" s="16">
        <f t="shared" si="6"/>
        <v>48</v>
      </c>
    </row>
    <row r="54" spans="1:13" ht="18.75" customHeight="1">
      <c r="A54" s="5">
        <f t="shared" si="7"/>
        <v>4</v>
      </c>
      <c r="B54" s="29" t="s">
        <v>39</v>
      </c>
      <c r="C54" s="30"/>
      <c r="D54" s="37">
        <v>23</v>
      </c>
      <c r="E54" s="37">
        <v>16</v>
      </c>
      <c r="F54" s="37">
        <v>9</v>
      </c>
      <c r="G54" s="37"/>
      <c r="H54" s="37"/>
      <c r="I54" s="37"/>
      <c r="J54" s="37"/>
      <c r="K54" s="4">
        <f t="shared" si="8"/>
        <v>471</v>
      </c>
      <c r="M54" s="16">
        <f t="shared" si="6"/>
        <v>48</v>
      </c>
    </row>
    <row r="55" spans="1:13" ht="18.75" customHeight="1">
      <c r="A55" s="5">
        <f t="shared" si="7"/>
        <v>5</v>
      </c>
      <c r="B55" s="6" t="s">
        <v>49</v>
      </c>
      <c r="C55" s="22" t="s">
        <v>50</v>
      </c>
      <c r="D55" s="37">
        <v>25</v>
      </c>
      <c r="E55" s="37">
        <v>12</v>
      </c>
      <c r="F55" s="37">
        <v>10</v>
      </c>
      <c r="G55" s="37">
        <v>1</v>
      </c>
      <c r="H55" s="37"/>
      <c r="I55" s="37"/>
      <c r="J55" s="37"/>
      <c r="K55" s="4">
        <f t="shared" si="8"/>
        <v>468</v>
      </c>
      <c r="M55" s="16">
        <f t="shared" si="6"/>
        <v>48</v>
      </c>
    </row>
    <row r="56" spans="1:13" ht="18.75" customHeight="1">
      <c r="A56" s="5">
        <f t="shared" si="7"/>
        <v>6</v>
      </c>
      <c r="B56" s="6" t="s">
        <v>21</v>
      </c>
      <c r="C56" s="22" t="s">
        <v>22</v>
      </c>
      <c r="D56" s="37">
        <v>24</v>
      </c>
      <c r="E56" s="37">
        <v>12</v>
      </c>
      <c r="F56" s="37">
        <v>11</v>
      </c>
      <c r="G56" s="37">
        <v>1</v>
      </c>
      <c r="H56" s="37"/>
      <c r="I56" s="37"/>
      <c r="J56" s="37"/>
      <c r="K56" s="4">
        <f t="shared" si="8"/>
        <v>467</v>
      </c>
      <c r="M56" s="16">
        <f t="shared" si="6"/>
        <v>48</v>
      </c>
    </row>
    <row r="57" spans="1:13" ht="18.75" customHeight="1">
      <c r="A57" s="5">
        <f t="shared" si="7"/>
        <v>7</v>
      </c>
      <c r="B57" s="6" t="s">
        <v>12</v>
      </c>
      <c r="C57" s="30" t="s">
        <v>26</v>
      </c>
      <c r="D57" s="37">
        <v>22</v>
      </c>
      <c r="E57" s="37">
        <v>13</v>
      </c>
      <c r="F57" s="37">
        <v>13</v>
      </c>
      <c r="G57" s="37"/>
      <c r="H57" s="37"/>
      <c r="I57" s="37"/>
      <c r="J57" s="37"/>
      <c r="K57" s="4">
        <f t="shared" si="8"/>
        <v>467</v>
      </c>
      <c r="M57" s="16">
        <f t="shared" si="6"/>
        <v>48</v>
      </c>
    </row>
    <row r="58" spans="1:13" ht="18.75" customHeight="1">
      <c r="A58" s="5">
        <f t="shared" si="7"/>
        <v>8</v>
      </c>
      <c r="B58" s="29" t="s">
        <v>25</v>
      </c>
      <c r="C58" s="30" t="s">
        <v>26</v>
      </c>
      <c r="D58" s="37">
        <v>19</v>
      </c>
      <c r="E58" s="37">
        <v>14</v>
      </c>
      <c r="F58" s="37">
        <v>15</v>
      </c>
      <c r="G58" s="37"/>
      <c r="H58" s="37"/>
      <c r="I58" s="37"/>
      <c r="J58" s="37"/>
      <c r="K58" s="4">
        <f t="shared" si="8"/>
        <v>465</v>
      </c>
      <c r="M58" s="16">
        <f t="shared" si="6"/>
        <v>48</v>
      </c>
    </row>
    <row r="59" spans="1:13" ht="18.75" customHeight="1">
      <c r="A59" s="5">
        <f>A57+1</f>
        <v>8</v>
      </c>
      <c r="B59" s="29" t="s">
        <v>45</v>
      </c>
      <c r="C59" s="30" t="s">
        <v>46</v>
      </c>
      <c r="D59" s="37">
        <v>15</v>
      </c>
      <c r="E59" s="37">
        <v>20</v>
      </c>
      <c r="F59" s="37">
        <v>11</v>
      </c>
      <c r="G59" s="37">
        <v>1</v>
      </c>
      <c r="H59" s="37">
        <v>1</v>
      </c>
      <c r="I59" s="37"/>
      <c r="J59" s="37"/>
      <c r="K59" s="4">
        <f t="shared" si="8"/>
        <v>464</v>
      </c>
      <c r="M59" s="16">
        <f t="shared" si="6"/>
        <v>48</v>
      </c>
    </row>
    <row r="60" spans="1:13" ht="18.75" customHeight="1">
      <c r="A60" s="5">
        <f>A59+1</f>
        <v>9</v>
      </c>
      <c r="B60" s="29" t="s">
        <v>30</v>
      </c>
      <c r="C60" s="22" t="s">
        <v>29</v>
      </c>
      <c r="D60" s="37">
        <v>21</v>
      </c>
      <c r="E60" s="37">
        <v>13</v>
      </c>
      <c r="F60" s="37">
        <v>10</v>
      </c>
      <c r="G60" s="37">
        <v>4</v>
      </c>
      <c r="H60" s="37"/>
      <c r="I60" s="37"/>
      <c r="J60" s="37"/>
      <c r="K60" s="4">
        <f t="shared" si="8"/>
        <v>462</v>
      </c>
      <c r="M60" s="16">
        <f t="shared" si="6"/>
        <v>48</v>
      </c>
    </row>
    <row r="61" spans="1:13" ht="18.75" customHeight="1">
      <c r="A61" s="5">
        <f>A60+1</f>
        <v>10</v>
      </c>
      <c r="B61" s="29" t="s">
        <v>24</v>
      </c>
      <c r="C61" s="30" t="s">
        <v>34</v>
      </c>
      <c r="D61" s="37">
        <v>15</v>
      </c>
      <c r="E61" s="37">
        <v>16</v>
      </c>
      <c r="F61" s="37">
        <v>14</v>
      </c>
      <c r="G61" s="37">
        <v>3</v>
      </c>
      <c r="H61" s="37"/>
      <c r="I61" s="37"/>
      <c r="J61" s="37"/>
      <c r="K61" s="4">
        <f t="shared" si="8"/>
        <v>460</v>
      </c>
      <c r="M61" s="16">
        <f t="shared" si="6"/>
        <v>48</v>
      </c>
    </row>
    <row r="62" spans="1:13" ht="18.75" customHeight="1">
      <c r="A62" s="5">
        <f>A61+1</f>
        <v>11</v>
      </c>
      <c r="B62" s="35" t="s">
        <v>23</v>
      </c>
      <c r="C62" s="30" t="s">
        <v>34</v>
      </c>
      <c r="D62" s="37">
        <v>12</v>
      </c>
      <c r="E62" s="37">
        <v>14</v>
      </c>
      <c r="F62" s="37">
        <v>17</v>
      </c>
      <c r="G62" s="37">
        <v>3</v>
      </c>
      <c r="H62" s="37">
        <v>1</v>
      </c>
      <c r="I62" s="37">
        <v>1</v>
      </c>
      <c r="J62" s="37"/>
      <c r="K62" s="4">
        <f t="shared" si="8"/>
        <v>444</v>
      </c>
      <c r="M62" s="16">
        <f t="shared" si="6"/>
        <v>48</v>
      </c>
    </row>
    <row r="63" spans="1:13" ht="18.75" customHeight="1" thickBot="1">
      <c r="A63" s="7"/>
      <c r="B63" s="42"/>
      <c r="C63" s="52"/>
      <c r="D63" s="51"/>
      <c r="E63" s="51"/>
      <c r="F63" s="51"/>
      <c r="G63" s="51"/>
      <c r="H63" s="51"/>
      <c r="I63" s="51"/>
      <c r="J63" s="51"/>
      <c r="K63" s="27">
        <f>(D63*10+E63*10+F63*9+G63*8+H63*7)</f>
        <v>0</v>
      </c>
      <c r="M63" s="16">
        <f t="shared" si="6"/>
        <v>0</v>
      </c>
    </row>
    <row r="64" spans="1:13" ht="18.75" customHeight="1">
      <c r="A64" s="1"/>
      <c r="B64" s="1"/>
      <c r="C64" s="21"/>
      <c r="D64" s="1"/>
      <c r="E64" s="1"/>
      <c r="F64" s="1"/>
      <c r="G64" s="1"/>
      <c r="H64" s="1"/>
      <c r="I64" s="1"/>
      <c r="J64" s="1"/>
      <c r="K64" s="1"/>
      <c r="M64" s="17"/>
    </row>
    <row r="65" spans="1:13" ht="18.75" customHeight="1">
      <c r="A65" s="18" t="s">
        <v>17</v>
      </c>
      <c r="B65" s="1"/>
      <c r="C65" s="21"/>
      <c r="D65" s="1"/>
      <c r="E65" s="1"/>
      <c r="F65" s="1"/>
      <c r="G65" s="1"/>
      <c r="H65" s="1"/>
      <c r="I65" s="1"/>
      <c r="J65" s="1"/>
      <c r="K65" s="1"/>
      <c r="M65" s="17"/>
    </row>
    <row r="66" spans="1:13" ht="18.75" customHeight="1" thickBot="1">
      <c r="A66" s="1"/>
      <c r="B66" s="1"/>
      <c r="C66" s="21"/>
      <c r="D66" s="1"/>
      <c r="E66" s="1"/>
      <c r="F66" s="1"/>
      <c r="G66" s="1"/>
      <c r="H66" s="1"/>
      <c r="I66" s="1"/>
      <c r="J66" s="1"/>
      <c r="K66" s="1"/>
      <c r="M66" s="17"/>
    </row>
    <row r="67" spans="1:14" ht="18.75" customHeight="1" thickBot="1">
      <c r="A67" s="12" t="s">
        <v>0</v>
      </c>
      <c r="B67" s="12" t="s">
        <v>1</v>
      </c>
      <c r="C67" s="20" t="s">
        <v>2</v>
      </c>
      <c r="D67" s="12" t="s">
        <v>3</v>
      </c>
      <c r="E67" s="12">
        <v>10</v>
      </c>
      <c r="F67" s="12">
        <v>9</v>
      </c>
      <c r="G67" s="12">
        <v>8</v>
      </c>
      <c r="H67" s="12">
        <v>7</v>
      </c>
      <c r="I67" s="12">
        <v>0</v>
      </c>
      <c r="J67" s="12" t="s">
        <v>4</v>
      </c>
      <c r="K67" s="12" t="s">
        <v>5</v>
      </c>
      <c r="M67" s="15" t="s">
        <v>6</v>
      </c>
      <c r="N67">
        <v>48</v>
      </c>
    </row>
    <row r="68" spans="1:13" ht="18.75" customHeight="1">
      <c r="A68" s="5">
        <v>1</v>
      </c>
      <c r="B68" s="29" t="s">
        <v>25</v>
      </c>
      <c r="C68" s="30" t="s">
        <v>26</v>
      </c>
      <c r="D68" s="11">
        <v>37</v>
      </c>
      <c r="E68" s="11">
        <v>8</v>
      </c>
      <c r="F68" s="11">
        <v>3</v>
      </c>
      <c r="G68" s="11"/>
      <c r="H68" s="11"/>
      <c r="I68" s="11"/>
      <c r="J68" s="11"/>
      <c r="K68" s="4">
        <f>(D68*10+E68*10+F68*9+G68*8+H68*7)</f>
        <v>477</v>
      </c>
      <c r="M68" s="16">
        <f aca="true" t="shared" si="9" ref="M68:M84">SUM(D68:J68)</f>
        <v>48</v>
      </c>
    </row>
    <row r="69" spans="1:13" ht="18.75" customHeight="1">
      <c r="A69" s="5">
        <f aca="true" t="shared" si="10" ref="A69:A83">A68+1</f>
        <v>2</v>
      </c>
      <c r="B69" s="6" t="s">
        <v>21</v>
      </c>
      <c r="C69" s="22" t="s">
        <v>22</v>
      </c>
      <c r="D69" s="2">
        <v>28</v>
      </c>
      <c r="E69" s="2">
        <v>15</v>
      </c>
      <c r="F69" s="2">
        <v>5</v>
      </c>
      <c r="G69" s="2"/>
      <c r="H69" s="2"/>
      <c r="I69" s="2"/>
      <c r="J69" s="2"/>
      <c r="K69" s="4">
        <f aca="true" t="shared" si="11" ref="K69:K83">(D69*10+E69*10+F69*9+G69*8+H69*7)</f>
        <v>475</v>
      </c>
      <c r="M69" s="16">
        <f t="shared" si="9"/>
        <v>48</v>
      </c>
    </row>
    <row r="70" spans="1:13" ht="18.75" customHeight="1">
      <c r="A70" s="5">
        <f t="shared" si="10"/>
        <v>3</v>
      </c>
      <c r="B70" s="6" t="s">
        <v>12</v>
      </c>
      <c r="C70" s="30" t="s">
        <v>26</v>
      </c>
      <c r="D70" s="2">
        <v>30</v>
      </c>
      <c r="E70" s="2">
        <v>12</v>
      </c>
      <c r="F70" s="2">
        <v>6</v>
      </c>
      <c r="G70" s="2"/>
      <c r="H70" s="2"/>
      <c r="I70" s="2"/>
      <c r="J70" s="2"/>
      <c r="K70" s="4">
        <f t="shared" si="11"/>
        <v>474</v>
      </c>
      <c r="M70" s="16">
        <f t="shared" si="9"/>
        <v>48</v>
      </c>
    </row>
    <row r="71" spans="1:13" ht="18.75" customHeight="1">
      <c r="A71" s="5">
        <f t="shared" si="10"/>
        <v>4</v>
      </c>
      <c r="B71" s="29" t="s">
        <v>53</v>
      </c>
      <c r="C71" s="30" t="s">
        <v>54</v>
      </c>
      <c r="D71" s="2">
        <v>26</v>
      </c>
      <c r="E71" s="2">
        <v>16</v>
      </c>
      <c r="F71" s="2">
        <v>6</v>
      </c>
      <c r="G71" s="2"/>
      <c r="H71" s="2"/>
      <c r="I71" s="2"/>
      <c r="J71" s="2"/>
      <c r="K71" s="4">
        <f t="shared" si="11"/>
        <v>474</v>
      </c>
      <c r="M71" s="16">
        <f t="shared" si="9"/>
        <v>48</v>
      </c>
    </row>
    <row r="72" spans="1:13" ht="18.75" customHeight="1">
      <c r="A72" s="5">
        <f t="shared" si="10"/>
        <v>5</v>
      </c>
      <c r="B72" s="29" t="s">
        <v>31</v>
      </c>
      <c r="C72" s="30" t="s">
        <v>32</v>
      </c>
      <c r="D72" s="2">
        <v>25</v>
      </c>
      <c r="E72" s="2">
        <v>15</v>
      </c>
      <c r="F72" s="2">
        <v>8</v>
      </c>
      <c r="G72" s="2"/>
      <c r="H72" s="2"/>
      <c r="I72" s="2"/>
      <c r="J72" s="2"/>
      <c r="K72" s="4">
        <f t="shared" si="11"/>
        <v>472</v>
      </c>
      <c r="M72" s="16">
        <f t="shared" si="9"/>
        <v>48</v>
      </c>
    </row>
    <row r="73" spans="1:13" ht="18.75" customHeight="1">
      <c r="A73" s="5">
        <f t="shared" si="10"/>
        <v>6</v>
      </c>
      <c r="B73" s="29" t="s">
        <v>38</v>
      </c>
      <c r="C73" s="30" t="s">
        <v>34</v>
      </c>
      <c r="D73" s="2">
        <v>20</v>
      </c>
      <c r="E73" s="2">
        <v>15</v>
      </c>
      <c r="F73" s="2">
        <v>12</v>
      </c>
      <c r="G73" s="2">
        <v>1</v>
      </c>
      <c r="H73" s="2"/>
      <c r="I73" s="2"/>
      <c r="J73" s="2"/>
      <c r="K73" s="4">
        <f t="shared" si="11"/>
        <v>466</v>
      </c>
      <c r="M73" s="16">
        <f t="shared" si="9"/>
        <v>48</v>
      </c>
    </row>
    <row r="74" spans="1:13" ht="18.75" customHeight="1">
      <c r="A74" s="5">
        <f t="shared" si="10"/>
        <v>7</v>
      </c>
      <c r="B74" s="6" t="s">
        <v>49</v>
      </c>
      <c r="C74" s="22" t="s">
        <v>50</v>
      </c>
      <c r="D74" s="2">
        <v>18</v>
      </c>
      <c r="E74" s="2">
        <v>15</v>
      </c>
      <c r="F74" s="2">
        <v>12</v>
      </c>
      <c r="G74" s="2">
        <v>3</v>
      </c>
      <c r="H74" s="2"/>
      <c r="I74" s="2"/>
      <c r="J74" s="2"/>
      <c r="K74" s="4">
        <f t="shared" si="11"/>
        <v>462</v>
      </c>
      <c r="M74" s="16">
        <f t="shared" si="9"/>
        <v>48</v>
      </c>
    </row>
    <row r="75" spans="1:13" ht="18.75" customHeight="1">
      <c r="A75" s="5">
        <f t="shared" si="10"/>
        <v>8</v>
      </c>
      <c r="B75" s="35" t="s">
        <v>47</v>
      </c>
      <c r="C75" s="34">
        <v>3959</v>
      </c>
      <c r="D75" s="2">
        <v>13</v>
      </c>
      <c r="E75" s="2">
        <v>18</v>
      </c>
      <c r="F75" s="2">
        <v>15</v>
      </c>
      <c r="G75" s="2">
        <v>2</v>
      </c>
      <c r="H75" s="2"/>
      <c r="I75" s="2"/>
      <c r="J75" s="2"/>
      <c r="K75" s="4">
        <f t="shared" si="11"/>
        <v>461</v>
      </c>
      <c r="M75" s="16">
        <f t="shared" si="9"/>
        <v>48</v>
      </c>
    </row>
    <row r="76" spans="1:13" ht="18.75" customHeight="1">
      <c r="A76" s="5">
        <f t="shared" si="10"/>
        <v>9</v>
      </c>
      <c r="B76" s="29" t="s">
        <v>37</v>
      </c>
      <c r="C76" s="30"/>
      <c r="D76" s="2">
        <v>20</v>
      </c>
      <c r="E76" s="2">
        <v>15</v>
      </c>
      <c r="F76" s="2">
        <v>11</v>
      </c>
      <c r="G76" s="2">
        <v>1</v>
      </c>
      <c r="H76" s="2"/>
      <c r="I76" s="2">
        <v>1</v>
      </c>
      <c r="J76" s="2"/>
      <c r="K76" s="4">
        <f t="shared" si="11"/>
        <v>457</v>
      </c>
      <c r="M76" s="16">
        <f t="shared" si="9"/>
        <v>48</v>
      </c>
    </row>
    <row r="77" spans="1:13" ht="18.75" customHeight="1">
      <c r="A77" s="5">
        <f t="shared" si="10"/>
        <v>10</v>
      </c>
      <c r="B77" s="6" t="s">
        <v>9</v>
      </c>
      <c r="C77" s="30" t="s">
        <v>34</v>
      </c>
      <c r="D77" s="2">
        <v>13</v>
      </c>
      <c r="E77" s="2">
        <v>20</v>
      </c>
      <c r="F77" s="2">
        <v>13</v>
      </c>
      <c r="G77" s="2">
        <v>1</v>
      </c>
      <c r="H77" s="2"/>
      <c r="I77" s="2">
        <v>1</v>
      </c>
      <c r="J77" s="2"/>
      <c r="K77" s="4">
        <f t="shared" si="11"/>
        <v>455</v>
      </c>
      <c r="M77" s="16">
        <f t="shared" si="9"/>
        <v>48</v>
      </c>
    </row>
    <row r="78" spans="1:13" ht="18.75" customHeight="1">
      <c r="A78" s="5">
        <f t="shared" si="10"/>
        <v>11</v>
      </c>
      <c r="B78" s="10" t="s">
        <v>20</v>
      </c>
      <c r="C78" s="30" t="s">
        <v>34</v>
      </c>
      <c r="D78" s="2">
        <v>17</v>
      </c>
      <c r="E78" s="2">
        <v>13</v>
      </c>
      <c r="F78" s="2">
        <v>16</v>
      </c>
      <c r="G78" s="2">
        <v>1</v>
      </c>
      <c r="H78" s="2"/>
      <c r="I78" s="2">
        <v>1</v>
      </c>
      <c r="J78" s="2"/>
      <c r="K78" s="4">
        <f t="shared" si="11"/>
        <v>452</v>
      </c>
      <c r="M78" s="16">
        <f t="shared" si="9"/>
        <v>48</v>
      </c>
    </row>
    <row r="79" spans="1:13" ht="18.75" customHeight="1">
      <c r="A79" s="5">
        <f t="shared" si="10"/>
        <v>12</v>
      </c>
      <c r="B79" s="29" t="s">
        <v>7</v>
      </c>
      <c r="C79" s="30" t="s">
        <v>34</v>
      </c>
      <c r="D79" s="2">
        <v>15</v>
      </c>
      <c r="E79" s="2">
        <v>10</v>
      </c>
      <c r="F79" s="2">
        <v>14</v>
      </c>
      <c r="G79" s="2">
        <v>9</v>
      </c>
      <c r="H79" s="2"/>
      <c r="I79" s="2"/>
      <c r="J79" s="2"/>
      <c r="K79" s="4">
        <f t="shared" si="11"/>
        <v>448</v>
      </c>
      <c r="M79" s="16">
        <f t="shared" si="9"/>
        <v>48</v>
      </c>
    </row>
    <row r="80" spans="1:13" ht="18.75" customHeight="1">
      <c r="A80" s="5">
        <f t="shared" si="10"/>
        <v>13</v>
      </c>
      <c r="B80" s="6" t="s">
        <v>8</v>
      </c>
      <c r="C80" s="30" t="s">
        <v>34</v>
      </c>
      <c r="D80" s="2">
        <v>7</v>
      </c>
      <c r="E80" s="2">
        <v>15</v>
      </c>
      <c r="F80" s="2">
        <v>18</v>
      </c>
      <c r="G80" s="2">
        <v>8</v>
      </c>
      <c r="H80" s="2"/>
      <c r="I80" s="2"/>
      <c r="J80" s="2"/>
      <c r="K80" s="4">
        <f t="shared" si="11"/>
        <v>446</v>
      </c>
      <c r="M80" s="16">
        <f t="shared" si="9"/>
        <v>48</v>
      </c>
    </row>
    <row r="81" spans="1:13" ht="18.75" customHeight="1">
      <c r="A81" s="5">
        <f t="shared" si="10"/>
        <v>14</v>
      </c>
      <c r="B81" s="6" t="s">
        <v>27</v>
      </c>
      <c r="C81" s="22" t="s">
        <v>29</v>
      </c>
      <c r="D81" s="2">
        <v>12</v>
      </c>
      <c r="E81" s="2">
        <v>14</v>
      </c>
      <c r="F81" s="2">
        <v>13</v>
      </c>
      <c r="G81" s="2">
        <v>5</v>
      </c>
      <c r="H81" s="2">
        <v>2</v>
      </c>
      <c r="I81" s="2">
        <v>2</v>
      </c>
      <c r="J81" s="2"/>
      <c r="K81" s="4">
        <f t="shared" si="11"/>
        <v>431</v>
      </c>
      <c r="M81" s="16">
        <f t="shared" si="9"/>
        <v>48</v>
      </c>
    </row>
    <row r="82" spans="1:13" ht="18.75" customHeight="1">
      <c r="A82" s="5">
        <f t="shared" si="10"/>
        <v>15</v>
      </c>
      <c r="B82" s="6" t="s">
        <v>35</v>
      </c>
      <c r="C82" s="30" t="s">
        <v>34</v>
      </c>
      <c r="D82" s="2">
        <v>5</v>
      </c>
      <c r="E82" s="2">
        <v>12</v>
      </c>
      <c r="F82" s="2">
        <v>21</v>
      </c>
      <c r="G82" s="2">
        <v>6</v>
      </c>
      <c r="H82" s="2">
        <v>3</v>
      </c>
      <c r="I82" s="2">
        <v>1</v>
      </c>
      <c r="J82" s="2"/>
      <c r="K82" s="4">
        <f t="shared" si="11"/>
        <v>428</v>
      </c>
      <c r="M82" s="16">
        <f t="shared" si="9"/>
        <v>48</v>
      </c>
    </row>
    <row r="83" spans="1:13" ht="18.75" customHeight="1">
      <c r="A83" s="5">
        <f t="shared" si="10"/>
        <v>16</v>
      </c>
      <c r="B83" s="29" t="s">
        <v>48</v>
      </c>
      <c r="C83" s="30">
        <v>32397</v>
      </c>
      <c r="D83" s="2">
        <v>1</v>
      </c>
      <c r="E83" s="2">
        <v>4</v>
      </c>
      <c r="F83" s="2">
        <v>21</v>
      </c>
      <c r="G83" s="2">
        <v>9</v>
      </c>
      <c r="H83" s="2">
        <v>8</v>
      </c>
      <c r="I83" s="2">
        <v>2</v>
      </c>
      <c r="J83" s="2">
        <v>3</v>
      </c>
      <c r="K83" s="4">
        <f t="shared" si="11"/>
        <v>367</v>
      </c>
      <c r="M83" s="16">
        <f t="shared" si="9"/>
        <v>48</v>
      </c>
    </row>
    <row r="84" spans="1:13" ht="18.75" customHeight="1" thickBot="1">
      <c r="A84" s="7"/>
      <c r="B84" s="8"/>
      <c r="C84" s="23"/>
      <c r="D84" s="3"/>
      <c r="E84" s="3"/>
      <c r="F84" s="3"/>
      <c r="G84" s="3"/>
      <c r="H84" s="3"/>
      <c r="I84" s="3"/>
      <c r="J84" s="3"/>
      <c r="K84" s="27">
        <f>(D84*10+E84*10+F84*9+G84*8+H84*7)</f>
        <v>0</v>
      </c>
      <c r="M84" s="16">
        <f t="shared" si="9"/>
        <v>0</v>
      </c>
    </row>
    <row r="85" spans="1:13" ht="18.75" customHeight="1">
      <c r="A85" s="1"/>
      <c r="B85" s="1"/>
      <c r="C85" s="25"/>
      <c r="D85" s="1"/>
      <c r="E85" s="1"/>
      <c r="F85" s="1"/>
      <c r="G85" s="1"/>
      <c r="H85" s="1"/>
      <c r="I85" s="1"/>
      <c r="J85" s="1"/>
      <c r="K85" s="1"/>
      <c r="M85" s="17"/>
    </row>
    <row r="86" spans="1:13" ht="18.75" customHeight="1">
      <c r="A86" s="18" t="s">
        <v>15</v>
      </c>
      <c r="B86" s="1"/>
      <c r="C86" s="25"/>
      <c r="D86" s="1"/>
      <c r="E86" s="1"/>
      <c r="F86" s="1"/>
      <c r="G86" s="1"/>
      <c r="H86" s="1"/>
      <c r="I86" s="1"/>
      <c r="J86" s="1"/>
      <c r="K86" s="1"/>
      <c r="M86" s="17"/>
    </row>
    <row r="87" spans="1:13" ht="18.75" customHeight="1" thickBot="1">
      <c r="A87" s="1"/>
      <c r="B87" s="1"/>
      <c r="C87" s="21"/>
      <c r="D87" s="1"/>
      <c r="E87" s="1"/>
      <c r="F87" s="1"/>
      <c r="G87" s="1"/>
      <c r="H87" s="1"/>
      <c r="I87" s="1"/>
      <c r="J87" s="1"/>
      <c r="K87" s="1"/>
      <c r="M87" s="17"/>
    </row>
    <row r="88" spans="1:14" ht="18.75" customHeight="1" thickBot="1">
      <c r="A88" s="12" t="s">
        <v>0</v>
      </c>
      <c r="B88" s="12" t="s">
        <v>1</v>
      </c>
      <c r="C88" s="20" t="s">
        <v>2</v>
      </c>
      <c r="D88" s="12" t="s">
        <v>3</v>
      </c>
      <c r="E88" s="12">
        <v>10</v>
      </c>
      <c r="F88" s="12">
        <v>9</v>
      </c>
      <c r="G88" s="12">
        <v>8</v>
      </c>
      <c r="H88" s="12">
        <v>7</v>
      </c>
      <c r="I88" s="12">
        <v>0</v>
      </c>
      <c r="J88" s="12" t="s">
        <v>4</v>
      </c>
      <c r="K88" s="12" t="s">
        <v>5</v>
      </c>
      <c r="M88" s="15" t="s">
        <v>6</v>
      </c>
      <c r="N88">
        <v>48</v>
      </c>
    </row>
    <row r="89" spans="1:13" ht="18.75" customHeight="1">
      <c r="A89" s="5">
        <v>1</v>
      </c>
      <c r="B89" s="35" t="s">
        <v>31</v>
      </c>
      <c r="C89" s="34" t="s">
        <v>32</v>
      </c>
      <c r="D89" s="11">
        <v>23</v>
      </c>
      <c r="E89" s="11">
        <v>14</v>
      </c>
      <c r="F89" s="11">
        <v>10</v>
      </c>
      <c r="G89" s="11">
        <v>1</v>
      </c>
      <c r="H89" s="11"/>
      <c r="I89" s="11"/>
      <c r="J89" s="11"/>
      <c r="K89" s="4">
        <f aca="true" t="shared" si="12" ref="K89:K101">(D89*10+E89*10+F89*9+G89*8+H89*7)</f>
        <v>468</v>
      </c>
      <c r="M89" s="16">
        <f aca="true" t="shared" si="13" ref="M89:M101">SUM(D89:J89)</f>
        <v>48</v>
      </c>
    </row>
    <row r="90" spans="1:13" ht="18.75" customHeight="1">
      <c r="A90" s="5">
        <f aca="true" t="shared" si="14" ref="A90:A100">A89+1</f>
        <v>2</v>
      </c>
      <c r="B90" s="29" t="s">
        <v>25</v>
      </c>
      <c r="C90" s="30" t="s">
        <v>26</v>
      </c>
      <c r="D90" s="2">
        <v>21</v>
      </c>
      <c r="E90" s="2">
        <v>14</v>
      </c>
      <c r="F90" s="2">
        <v>11</v>
      </c>
      <c r="G90" s="2">
        <v>2</v>
      </c>
      <c r="H90" s="2"/>
      <c r="I90" s="2"/>
      <c r="J90" s="2"/>
      <c r="K90" s="4">
        <f t="shared" si="12"/>
        <v>465</v>
      </c>
      <c r="M90" s="16">
        <f t="shared" si="13"/>
        <v>48</v>
      </c>
    </row>
    <row r="91" spans="1:13" ht="18.75" customHeight="1">
      <c r="A91" s="5">
        <f t="shared" si="14"/>
        <v>3</v>
      </c>
      <c r="B91" s="6" t="s">
        <v>21</v>
      </c>
      <c r="C91" s="22" t="s">
        <v>22</v>
      </c>
      <c r="D91" s="2">
        <v>23</v>
      </c>
      <c r="E91" s="2">
        <v>12</v>
      </c>
      <c r="F91" s="2">
        <v>9</v>
      </c>
      <c r="G91" s="2">
        <v>4</v>
      </c>
      <c r="H91" s="2"/>
      <c r="I91" s="2"/>
      <c r="J91" s="2"/>
      <c r="K91" s="4">
        <f t="shared" si="12"/>
        <v>463</v>
      </c>
      <c r="M91" s="16">
        <f t="shared" si="13"/>
        <v>48</v>
      </c>
    </row>
    <row r="92" spans="1:13" ht="18.75" customHeight="1">
      <c r="A92" s="5">
        <f t="shared" si="14"/>
        <v>4</v>
      </c>
      <c r="B92" s="35" t="s">
        <v>10</v>
      </c>
      <c r="C92" s="30" t="s">
        <v>11</v>
      </c>
      <c r="D92" s="2">
        <v>11</v>
      </c>
      <c r="E92" s="2">
        <v>18</v>
      </c>
      <c r="F92" s="2">
        <v>17</v>
      </c>
      <c r="G92" s="2">
        <v>1</v>
      </c>
      <c r="H92" s="2">
        <v>1</v>
      </c>
      <c r="I92" s="2"/>
      <c r="J92" s="2"/>
      <c r="K92" s="4">
        <f t="shared" si="12"/>
        <v>458</v>
      </c>
      <c r="M92" s="16">
        <f t="shared" si="13"/>
        <v>48</v>
      </c>
    </row>
    <row r="93" spans="1:13" ht="18.75" customHeight="1">
      <c r="A93" s="5">
        <f t="shared" si="14"/>
        <v>5</v>
      </c>
      <c r="B93" s="29" t="s">
        <v>37</v>
      </c>
      <c r="C93" s="30"/>
      <c r="D93" s="37">
        <v>21</v>
      </c>
      <c r="E93" s="37">
        <v>8</v>
      </c>
      <c r="F93" s="37">
        <v>16</v>
      </c>
      <c r="G93" s="37">
        <v>2</v>
      </c>
      <c r="H93" s="37">
        <v>1</v>
      </c>
      <c r="I93" s="37"/>
      <c r="J93" s="2"/>
      <c r="K93" s="4">
        <f t="shared" si="12"/>
        <v>457</v>
      </c>
      <c r="M93" s="16">
        <f t="shared" si="13"/>
        <v>48</v>
      </c>
    </row>
    <row r="94" spans="1:13" ht="18.75" customHeight="1">
      <c r="A94" s="5">
        <f t="shared" si="14"/>
        <v>6</v>
      </c>
      <c r="B94" s="29" t="s">
        <v>41</v>
      </c>
      <c r="C94" s="30" t="s">
        <v>11</v>
      </c>
      <c r="D94" s="2">
        <v>15</v>
      </c>
      <c r="E94" s="2">
        <v>9</v>
      </c>
      <c r="F94" s="2">
        <v>19</v>
      </c>
      <c r="G94" s="2">
        <v>4</v>
      </c>
      <c r="H94" s="2">
        <v>1</v>
      </c>
      <c r="I94" s="2"/>
      <c r="J94" s="2"/>
      <c r="K94" s="4">
        <f t="shared" si="12"/>
        <v>450</v>
      </c>
      <c r="M94" s="16">
        <f t="shared" si="13"/>
        <v>48</v>
      </c>
    </row>
    <row r="95" spans="1:13" ht="18.75" customHeight="1">
      <c r="A95" s="5">
        <f t="shared" si="14"/>
        <v>7</v>
      </c>
      <c r="B95" s="29" t="s">
        <v>47</v>
      </c>
      <c r="C95" s="30">
        <v>3959</v>
      </c>
      <c r="D95" s="2">
        <v>14</v>
      </c>
      <c r="E95" s="2">
        <v>12</v>
      </c>
      <c r="F95" s="2">
        <v>12</v>
      </c>
      <c r="G95" s="2">
        <v>7</v>
      </c>
      <c r="H95" s="2">
        <v>3</v>
      </c>
      <c r="I95" s="2"/>
      <c r="J95" s="2"/>
      <c r="K95" s="4">
        <f t="shared" si="12"/>
        <v>445</v>
      </c>
      <c r="M95" s="16">
        <f t="shared" si="13"/>
        <v>48</v>
      </c>
    </row>
    <row r="96" spans="1:13" ht="18.75" customHeight="1">
      <c r="A96" s="5">
        <f t="shared" si="14"/>
        <v>8</v>
      </c>
      <c r="B96" s="6" t="s">
        <v>27</v>
      </c>
      <c r="C96" s="22" t="s">
        <v>29</v>
      </c>
      <c r="D96" s="2">
        <v>13</v>
      </c>
      <c r="E96" s="2">
        <v>14</v>
      </c>
      <c r="F96" s="2">
        <v>14</v>
      </c>
      <c r="G96" s="2">
        <v>5</v>
      </c>
      <c r="H96" s="2">
        <v>1</v>
      </c>
      <c r="I96" s="2">
        <v>1</v>
      </c>
      <c r="J96" s="2"/>
      <c r="K96" s="4">
        <f t="shared" si="12"/>
        <v>443</v>
      </c>
      <c r="M96" s="16">
        <f t="shared" si="13"/>
        <v>48</v>
      </c>
    </row>
    <row r="97" spans="1:13" ht="18.75" customHeight="1">
      <c r="A97" s="5">
        <f t="shared" si="14"/>
        <v>9</v>
      </c>
      <c r="B97" s="29" t="s">
        <v>51</v>
      </c>
      <c r="C97" s="34" t="s">
        <v>34</v>
      </c>
      <c r="D97" s="2">
        <v>9</v>
      </c>
      <c r="E97" s="2">
        <v>17</v>
      </c>
      <c r="F97" s="2">
        <v>7</v>
      </c>
      <c r="G97" s="2">
        <v>10</v>
      </c>
      <c r="H97" s="2">
        <v>5</v>
      </c>
      <c r="I97" s="2"/>
      <c r="J97" s="2"/>
      <c r="K97" s="4">
        <f t="shared" si="12"/>
        <v>438</v>
      </c>
      <c r="M97" s="16">
        <f t="shared" si="13"/>
        <v>48</v>
      </c>
    </row>
    <row r="98" spans="1:13" ht="18.75" customHeight="1">
      <c r="A98" s="5">
        <f t="shared" si="14"/>
        <v>10</v>
      </c>
      <c r="B98" s="29" t="s">
        <v>24</v>
      </c>
      <c r="C98" s="30" t="s">
        <v>34</v>
      </c>
      <c r="D98" s="2">
        <v>8</v>
      </c>
      <c r="E98" s="2">
        <v>10</v>
      </c>
      <c r="F98" s="2">
        <v>13</v>
      </c>
      <c r="G98" s="2">
        <v>5</v>
      </c>
      <c r="H98" s="2">
        <v>4</v>
      </c>
      <c r="I98" s="2">
        <v>4</v>
      </c>
      <c r="J98" s="2">
        <v>4</v>
      </c>
      <c r="K98" s="4">
        <f t="shared" si="12"/>
        <v>365</v>
      </c>
      <c r="M98" s="16">
        <f t="shared" si="13"/>
        <v>48</v>
      </c>
    </row>
    <row r="99" spans="1:13" ht="18.75" customHeight="1">
      <c r="A99" s="5">
        <f t="shared" si="14"/>
        <v>11</v>
      </c>
      <c r="B99" s="29" t="s">
        <v>48</v>
      </c>
      <c r="C99" s="30">
        <v>32397</v>
      </c>
      <c r="D99" s="2">
        <v>3</v>
      </c>
      <c r="E99" s="2">
        <v>5</v>
      </c>
      <c r="F99" s="2">
        <v>14</v>
      </c>
      <c r="G99" s="2">
        <v>10</v>
      </c>
      <c r="H99" s="2">
        <v>8</v>
      </c>
      <c r="I99" s="2">
        <v>8</v>
      </c>
      <c r="J99" s="2"/>
      <c r="K99" s="4">
        <f t="shared" si="12"/>
        <v>342</v>
      </c>
      <c r="M99" s="16">
        <f t="shared" si="13"/>
        <v>48</v>
      </c>
    </row>
    <row r="100" spans="1:13" ht="18.75" customHeight="1">
      <c r="A100" s="5">
        <f t="shared" si="14"/>
        <v>12</v>
      </c>
      <c r="B100" s="29" t="s">
        <v>23</v>
      </c>
      <c r="C100" s="30" t="s">
        <v>34</v>
      </c>
      <c r="D100" s="2">
        <v>1</v>
      </c>
      <c r="E100" s="2">
        <v>12</v>
      </c>
      <c r="F100" s="2">
        <v>9</v>
      </c>
      <c r="G100" s="2">
        <v>10</v>
      </c>
      <c r="H100" s="2">
        <v>5</v>
      </c>
      <c r="I100" s="2">
        <v>3</v>
      </c>
      <c r="J100" s="2">
        <v>8</v>
      </c>
      <c r="K100" s="4">
        <f t="shared" si="12"/>
        <v>326</v>
      </c>
      <c r="M100" s="16">
        <f t="shared" si="13"/>
        <v>48</v>
      </c>
    </row>
    <row r="101" spans="1:13" ht="18.75" customHeight="1" thickBot="1">
      <c r="A101" s="31"/>
      <c r="B101" s="36"/>
      <c r="C101" s="50"/>
      <c r="D101" s="3"/>
      <c r="E101" s="3"/>
      <c r="F101" s="3"/>
      <c r="G101" s="3"/>
      <c r="H101" s="3"/>
      <c r="I101" s="3"/>
      <c r="J101" s="32"/>
      <c r="K101" s="27">
        <f t="shared" si="12"/>
        <v>0</v>
      </c>
      <c r="M101" s="16">
        <f t="shared" si="13"/>
        <v>0</v>
      </c>
    </row>
    <row r="102" spans="1:13" ht="18.75" customHeight="1">
      <c r="A102" s="1"/>
      <c r="B102" s="1"/>
      <c r="C102" s="21"/>
      <c r="D102" s="1"/>
      <c r="E102" s="1"/>
      <c r="F102" s="1"/>
      <c r="G102" s="1"/>
      <c r="H102" s="1"/>
      <c r="I102" s="1"/>
      <c r="J102" s="1"/>
      <c r="K102" s="1"/>
      <c r="M102" s="17"/>
    </row>
    <row r="103" spans="1:13" ht="18.75" customHeight="1">
      <c r="A103" s="18" t="s">
        <v>18</v>
      </c>
      <c r="C103" s="28"/>
      <c r="M103" s="17"/>
    </row>
    <row r="104" spans="3:13" ht="18.75" customHeight="1" thickBot="1">
      <c r="C104" s="28"/>
      <c r="M104" s="17"/>
    </row>
    <row r="105" spans="1:13" ht="18.75" customHeight="1" thickBot="1">
      <c r="A105" s="12" t="s">
        <v>0</v>
      </c>
      <c r="B105" s="12" t="s">
        <v>1</v>
      </c>
      <c r="C105" s="20" t="s">
        <v>2</v>
      </c>
      <c r="D105" s="12" t="s">
        <v>3</v>
      </c>
      <c r="E105" s="12">
        <v>10</v>
      </c>
      <c r="F105" s="12">
        <v>9</v>
      </c>
      <c r="G105" s="12">
        <v>8</v>
      </c>
      <c r="H105" s="12">
        <v>7</v>
      </c>
      <c r="I105" s="12">
        <v>0</v>
      </c>
      <c r="J105" s="12" t="s">
        <v>4</v>
      </c>
      <c r="K105" s="12" t="s">
        <v>5</v>
      </c>
      <c r="M105" s="15" t="s">
        <v>6</v>
      </c>
    </row>
    <row r="106" spans="1:13" ht="18.75" customHeight="1">
      <c r="A106" s="5">
        <v>1</v>
      </c>
      <c r="B106" s="29" t="s">
        <v>53</v>
      </c>
      <c r="C106" s="30" t="s">
        <v>54</v>
      </c>
      <c r="D106" s="11">
        <v>22</v>
      </c>
      <c r="E106" s="11">
        <v>19</v>
      </c>
      <c r="F106" s="11">
        <v>14</v>
      </c>
      <c r="G106" s="11">
        <v>3</v>
      </c>
      <c r="H106" s="11">
        <v>2</v>
      </c>
      <c r="I106" s="11"/>
      <c r="J106" s="11"/>
      <c r="K106" s="4">
        <f aca="true" t="shared" si="15" ref="K106:K121">(D106*10+E106*10+F106*9+G106*8+H106*7)</f>
        <v>574</v>
      </c>
      <c r="M106" s="16">
        <f aca="true" t="shared" si="16" ref="M106:M121">SUM(D106:J106)</f>
        <v>60</v>
      </c>
    </row>
    <row r="107" spans="1:13" ht="18.75" customHeight="1">
      <c r="A107" s="5">
        <f aca="true" t="shared" si="17" ref="A107:A118">A106+1</f>
        <v>2</v>
      </c>
      <c r="B107" s="6" t="s">
        <v>12</v>
      </c>
      <c r="C107" s="30" t="s">
        <v>26</v>
      </c>
      <c r="D107" s="2">
        <v>20</v>
      </c>
      <c r="E107" s="2">
        <v>19</v>
      </c>
      <c r="F107" s="2">
        <v>17</v>
      </c>
      <c r="G107" s="2">
        <v>3</v>
      </c>
      <c r="H107" s="2">
        <v>1</v>
      </c>
      <c r="I107" s="2"/>
      <c r="J107" s="2"/>
      <c r="K107" s="4">
        <f t="shared" si="15"/>
        <v>574</v>
      </c>
      <c r="M107" s="16">
        <f t="shared" si="16"/>
        <v>60</v>
      </c>
    </row>
    <row r="108" spans="1:13" ht="18.75" customHeight="1">
      <c r="A108" s="5">
        <f t="shared" si="17"/>
        <v>3</v>
      </c>
      <c r="B108" s="29" t="s">
        <v>25</v>
      </c>
      <c r="C108" s="30" t="s">
        <v>26</v>
      </c>
      <c r="D108" s="2">
        <v>17</v>
      </c>
      <c r="E108" s="2">
        <v>16</v>
      </c>
      <c r="F108" s="2">
        <v>24</v>
      </c>
      <c r="G108" s="2">
        <v>3</v>
      </c>
      <c r="H108" s="2"/>
      <c r="I108" s="2"/>
      <c r="J108" s="2"/>
      <c r="K108" s="4">
        <f t="shared" si="15"/>
        <v>570</v>
      </c>
      <c r="M108" s="16">
        <f t="shared" si="16"/>
        <v>60</v>
      </c>
    </row>
    <row r="109" spans="1:13" ht="18.75" customHeight="1">
      <c r="A109" s="5">
        <f t="shared" si="17"/>
        <v>4</v>
      </c>
      <c r="B109" s="6" t="s">
        <v>21</v>
      </c>
      <c r="C109" s="24" t="s">
        <v>22</v>
      </c>
      <c r="D109" s="2">
        <v>19</v>
      </c>
      <c r="E109" s="2">
        <v>18</v>
      </c>
      <c r="F109" s="2">
        <v>17</v>
      </c>
      <c r="G109" s="2">
        <v>5</v>
      </c>
      <c r="H109" s="2"/>
      <c r="I109" s="2">
        <v>1</v>
      </c>
      <c r="J109" s="2"/>
      <c r="K109" s="4">
        <f t="shared" si="15"/>
        <v>563</v>
      </c>
      <c r="M109" s="16">
        <f t="shared" si="16"/>
        <v>60</v>
      </c>
    </row>
    <row r="110" spans="1:13" ht="18.75" customHeight="1">
      <c r="A110" s="5">
        <f t="shared" si="17"/>
        <v>5</v>
      </c>
      <c r="B110" s="35" t="s">
        <v>51</v>
      </c>
      <c r="C110" s="34" t="s">
        <v>34</v>
      </c>
      <c r="D110" s="2">
        <v>7</v>
      </c>
      <c r="E110" s="2">
        <v>16</v>
      </c>
      <c r="F110" s="2">
        <v>31</v>
      </c>
      <c r="G110" s="2">
        <v>4</v>
      </c>
      <c r="H110" s="2">
        <v>2</v>
      </c>
      <c r="I110" s="2"/>
      <c r="J110" s="2"/>
      <c r="K110" s="4">
        <f t="shared" si="15"/>
        <v>555</v>
      </c>
      <c r="M110" s="16">
        <f t="shared" si="16"/>
        <v>60</v>
      </c>
    </row>
    <row r="111" spans="1:13" ht="18.75" customHeight="1">
      <c r="A111" s="5">
        <f t="shared" si="17"/>
        <v>6</v>
      </c>
      <c r="B111" s="29" t="s">
        <v>38</v>
      </c>
      <c r="C111" s="22" t="s">
        <v>34</v>
      </c>
      <c r="D111" s="2">
        <v>15</v>
      </c>
      <c r="E111" s="2">
        <v>22</v>
      </c>
      <c r="F111" s="2">
        <v>13</v>
      </c>
      <c r="G111" s="2">
        <v>8</v>
      </c>
      <c r="H111" s="2"/>
      <c r="I111" s="2">
        <v>2</v>
      </c>
      <c r="J111" s="2"/>
      <c r="K111" s="4">
        <f t="shared" si="15"/>
        <v>551</v>
      </c>
      <c r="M111" s="16">
        <f t="shared" si="16"/>
        <v>60</v>
      </c>
    </row>
    <row r="112" spans="1:13" ht="18.75" customHeight="1">
      <c r="A112" s="5">
        <f t="shared" si="17"/>
        <v>7</v>
      </c>
      <c r="B112" s="6" t="s">
        <v>27</v>
      </c>
      <c r="C112" s="22" t="s">
        <v>29</v>
      </c>
      <c r="D112" s="2">
        <v>12</v>
      </c>
      <c r="E112" s="2">
        <v>19</v>
      </c>
      <c r="F112" s="2">
        <v>16</v>
      </c>
      <c r="G112" s="2">
        <v>10</v>
      </c>
      <c r="H112" s="2">
        <v>2</v>
      </c>
      <c r="I112" s="2">
        <v>1</v>
      </c>
      <c r="J112" s="2"/>
      <c r="K112" s="4">
        <f t="shared" si="15"/>
        <v>548</v>
      </c>
      <c r="M112" s="16">
        <f t="shared" si="16"/>
        <v>60</v>
      </c>
    </row>
    <row r="113" spans="1:13" ht="18.75" customHeight="1">
      <c r="A113" s="5">
        <f t="shared" si="17"/>
        <v>8</v>
      </c>
      <c r="B113" s="29" t="s">
        <v>37</v>
      </c>
      <c r="C113" s="34"/>
      <c r="D113" s="2">
        <v>10</v>
      </c>
      <c r="E113" s="2">
        <v>14</v>
      </c>
      <c r="F113" s="2">
        <v>20</v>
      </c>
      <c r="G113" s="2">
        <v>11</v>
      </c>
      <c r="H113" s="2">
        <v>3</v>
      </c>
      <c r="I113" s="2">
        <v>2</v>
      </c>
      <c r="J113" s="2"/>
      <c r="K113" s="4">
        <f t="shared" si="15"/>
        <v>529</v>
      </c>
      <c r="M113" s="16">
        <f t="shared" si="16"/>
        <v>60</v>
      </c>
    </row>
    <row r="114" spans="1:13" ht="18.75" customHeight="1">
      <c r="A114" s="5">
        <f t="shared" si="17"/>
        <v>9</v>
      </c>
      <c r="B114" s="29" t="s">
        <v>7</v>
      </c>
      <c r="C114" s="34" t="s">
        <v>34</v>
      </c>
      <c r="D114" s="2">
        <v>5</v>
      </c>
      <c r="E114" s="2">
        <v>13</v>
      </c>
      <c r="F114" s="2">
        <v>25</v>
      </c>
      <c r="G114" s="2">
        <v>12</v>
      </c>
      <c r="H114" s="2">
        <v>3</v>
      </c>
      <c r="I114" s="2">
        <v>2</v>
      </c>
      <c r="J114" s="2"/>
      <c r="K114" s="4">
        <f t="shared" si="15"/>
        <v>522</v>
      </c>
      <c r="M114" s="16">
        <f t="shared" si="16"/>
        <v>60</v>
      </c>
    </row>
    <row r="115" spans="1:13" ht="18.75" customHeight="1">
      <c r="A115" s="5">
        <f t="shared" si="17"/>
        <v>10</v>
      </c>
      <c r="B115" s="6" t="s">
        <v>35</v>
      </c>
      <c r="C115" s="24" t="s">
        <v>34</v>
      </c>
      <c r="D115" s="2">
        <v>5</v>
      </c>
      <c r="E115" s="2">
        <v>9</v>
      </c>
      <c r="F115" s="2">
        <v>18</v>
      </c>
      <c r="G115" s="2">
        <v>16</v>
      </c>
      <c r="H115" s="2">
        <v>10</v>
      </c>
      <c r="I115" s="2">
        <v>2</v>
      </c>
      <c r="J115" s="2"/>
      <c r="K115" s="4">
        <f t="shared" si="15"/>
        <v>500</v>
      </c>
      <c r="M115" s="16">
        <f t="shared" si="16"/>
        <v>60</v>
      </c>
    </row>
    <row r="116" spans="1:13" ht="18.75" customHeight="1">
      <c r="A116" s="5">
        <f t="shared" si="17"/>
        <v>11</v>
      </c>
      <c r="B116" s="29"/>
      <c r="C116" s="34"/>
      <c r="D116" s="2"/>
      <c r="E116" s="2"/>
      <c r="F116" s="2"/>
      <c r="G116" s="2"/>
      <c r="H116" s="2"/>
      <c r="I116" s="2"/>
      <c r="J116" s="2"/>
      <c r="K116" s="4">
        <f t="shared" si="15"/>
        <v>0</v>
      </c>
      <c r="M116" s="16">
        <f t="shared" si="16"/>
        <v>0</v>
      </c>
    </row>
    <row r="117" spans="1:13" ht="18.75" customHeight="1">
      <c r="A117" s="5">
        <f t="shared" si="17"/>
        <v>12</v>
      </c>
      <c r="B117" s="29"/>
      <c r="C117" s="34"/>
      <c r="D117" s="2"/>
      <c r="E117" s="2"/>
      <c r="F117" s="2"/>
      <c r="G117" s="2"/>
      <c r="H117" s="2"/>
      <c r="I117" s="2"/>
      <c r="J117" s="2"/>
      <c r="K117" s="4">
        <f t="shared" si="15"/>
        <v>0</v>
      </c>
      <c r="M117" s="16">
        <f t="shared" si="16"/>
        <v>0</v>
      </c>
    </row>
    <row r="118" spans="1:13" ht="18.75" customHeight="1">
      <c r="A118" s="5">
        <f t="shared" si="17"/>
        <v>13</v>
      </c>
      <c r="B118" s="29"/>
      <c r="C118" s="34"/>
      <c r="D118" s="2"/>
      <c r="E118" s="2"/>
      <c r="F118" s="2"/>
      <c r="G118" s="2"/>
      <c r="H118" s="2"/>
      <c r="I118" s="2"/>
      <c r="J118" s="2"/>
      <c r="K118" s="4">
        <f t="shared" si="15"/>
        <v>0</v>
      </c>
      <c r="M118" s="16">
        <f t="shared" si="16"/>
        <v>0</v>
      </c>
    </row>
    <row r="119" spans="1:13" ht="18.75" customHeight="1">
      <c r="A119" s="5">
        <f>A116+1</f>
        <v>12</v>
      </c>
      <c r="B119" s="29"/>
      <c r="C119" s="34"/>
      <c r="D119" s="2"/>
      <c r="E119" s="2"/>
      <c r="F119" s="2"/>
      <c r="G119" s="2"/>
      <c r="H119" s="2"/>
      <c r="I119" s="2"/>
      <c r="J119" s="2"/>
      <c r="K119" s="4">
        <f t="shared" si="15"/>
        <v>0</v>
      </c>
      <c r="M119" s="16">
        <f t="shared" si="16"/>
        <v>0</v>
      </c>
    </row>
    <row r="120" spans="1:13" ht="18.75" customHeight="1">
      <c r="A120" s="5">
        <f>A119+1</f>
        <v>13</v>
      </c>
      <c r="B120" s="10"/>
      <c r="C120" s="24"/>
      <c r="D120" s="2"/>
      <c r="E120" s="2"/>
      <c r="F120" s="2"/>
      <c r="G120" s="2"/>
      <c r="H120" s="2"/>
      <c r="I120" s="2"/>
      <c r="J120" s="2"/>
      <c r="K120" s="4">
        <f t="shared" si="15"/>
        <v>0</v>
      </c>
      <c r="M120" s="16">
        <f t="shared" si="16"/>
        <v>0</v>
      </c>
    </row>
    <row r="121" spans="1:13" ht="18.75" customHeight="1" thickBot="1">
      <c r="A121" s="31"/>
      <c r="B121" s="39"/>
      <c r="C121" s="40"/>
      <c r="D121" s="32"/>
      <c r="E121" s="32"/>
      <c r="F121" s="32"/>
      <c r="G121" s="32"/>
      <c r="H121" s="32"/>
      <c r="I121" s="32"/>
      <c r="J121" s="32"/>
      <c r="K121" s="27">
        <f t="shared" si="15"/>
        <v>0</v>
      </c>
      <c r="M121" s="16">
        <f t="shared" si="16"/>
        <v>0</v>
      </c>
    </row>
    <row r="122" spans="3:13" ht="18.75" customHeight="1">
      <c r="C122" s="28"/>
      <c r="M122" s="17"/>
    </row>
    <row r="123" spans="1:13" ht="18.75" customHeight="1">
      <c r="A123" s="18" t="s">
        <v>36</v>
      </c>
      <c r="C123" s="28"/>
      <c r="M123" s="17"/>
    </row>
    <row r="124" spans="3:13" ht="18.75" customHeight="1" thickBot="1">
      <c r="C124" s="28"/>
      <c r="M124" s="17"/>
    </row>
    <row r="125" spans="1:13" ht="18.75" customHeight="1" thickBot="1">
      <c r="A125" s="12" t="s">
        <v>0</v>
      </c>
      <c r="B125" s="12" t="s">
        <v>1</v>
      </c>
      <c r="C125" s="20" t="s">
        <v>2</v>
      </c>
      <c r="D125" s="12" t="s">
        <v>3</v>
      </c>
      <c r="E125" s="12">
        <v>10</v>
      </c>
      <c r="F125" s="12">
        <v>9</v>
      </c>
      <c r="G125" s="12">
        <v>8</v>
      </c>
      <c r="H125" s="12">
        <v>7</v>
      </c>
      <c r="I125" s="12">
        <v>0</v>
      </c>
      <c r="J125" s="12" t="s">
        <v>4</v>
      </c>
      <c r="K125" s="12" t="s">
        <v>5</v>
      </c>
      <c r="M125" s="15" t="s">
        <v>6</v>
      </c>
    </row>
    <row r="126" spans="1:13" ht="18.75" customHeight="1">
      <c r="A126" s="5">
        <v>1</v>
      </c>
      <c r="B126" s="35" t="s">
        <v>28</v>
      </c>
      <c r="C126" s="30"/>
      <c r="D126" s="11">
        <v>24</v>
      </c>
      <c r="E126" s="11">
        <v>22</v>
      </c>
      <c r="F126" s="11">
        <v>12</v>
      </c>
      <c r="G126" s="11">
        <v>2</v>
      </c>
      <c r="H126" s="11"/>
      <c r="I126" s="11"/>
      <c r="J126" s="11"/>
      <c r="K126" s="4">
        <f>(D126*10+E126*10+F126*9+G126*8+H126*7)</f>
        <v>584</v>
      </c>
      <c r="M126" s="16">
        <f aca="true" t="shared" si="18" ref="M126:M143">SUM(D126:J126)</f>
        <v>60</v>
      </c>
    </row>
    <row r="127" spans="1:13" ht="18.75" customHeight="1">
      <c r="A127" s="5">
        <f aca="true" t="shared" si="19" ref="A127:A142">A126+1</f>
        <v>2</v>
      </c>
      <c r="B127" s="29" t="s">
        <v>25</v>
      </c>
      <c r="C127" s="30" t="s">
        <v>26</v>
      </c>
      <c r="D127" s="2">
        <v>17</v>
      </c>
      <c r="E127" s="2">
        <v>29</v>
      </c>
      <c r="F127" s="2">
        <v>11</v>
      </c>
      <c r="G127" s="2">
        <v>3</v>
      </c>
      <c r="H127" s="2"/>
      <c r="I127" s="2"/>
      <c r="J127" s="2"/>
      <c r="K127" s="4">
        <f aca="true" t="shared" si="20" ref="K127:K142">(D127*10+E127*10+F127*9+G127*8+H127*7)</f>
        <v>583</v>
      </c>
      <c r="M127" s="16">
        <f t="shared" si="18"/>
        <v>60</v>
      </c>
    </row>
    <row r="128" spans="1:13" ht="18.75" customHeight="1">
      <c r="A128" s="5">
        <f t="shared" si="19"/>
        <v>3</v>
      </c>
      <c r="B128" s="29" t="s">
        <v>53</v>
      </c>
      <c r="C128" s="30" t="s">
        <v>54</v>
      </c>
      <c r="D128" s="2">
        <v>28</v>
      </c>
      <c r="E128" s="2">
        <v>14</v>
      </c>
      <c r="F128" s="2">
        <v>18</v>
      </c>
      <c r="G128" s="2"/>
      <c r="H128" s="2"/>
      <c r="I128" s="2"/>
      <c r="J128" s="2"/>
      <c r="K128" s="4">
        <f t="shared" si="20"/>
        <v>582</v>
      </c>
      <c r="M128" s="16">
        <f t="shared" si="18"/>
        <v>60</v>
      </c>
    </row>
    <row r="129" spans="1:13" ht="18.75" customHeight="1">
      <c r="A129" s="5">
        <f t="shared" si="19"/>
        <v>4</v>
      </c>
      <c r="B129" s="29" t="s">
        <v>30</v>
      </c>
      <c r="C129" s="22" t="s">
        <v>29</v>
      </c>
      <c r="D129" s="2">
        <v>21</v>
      </c>
      <c r="E129" s="2">
        <v>16</v>
      </c>
      <c r="F129" s="2">
        <v>20</v>
      </c>
      <c r="G129" s="2">
        <v>3</v>
      </c>
      <c r="H129" s="2"/>
      <c r="I129" s="2"/>
      <c r="J129" s="2"/>
      <c r="K129" s="4">
        <f t="shared" si="20"/>
        <v>574</v>
      </c>
      <c r="M129" s="16">
        <f t="shared" si="18"/>
        <v>60</v>
      </c>
    </row>
    <row r="130" spans="1:13" ht="18.75" customHeight="1">
      <c r="A130" s="5">
        <f t="shared" si="19"/>
        <v>5</v>
      </c>
      <c r="B130" s="29" t="s">
        <v>44</v>
      </c>
      <c r="C130" s="30"/>
      <c r="D130" s="2">
        <v>18</v>
      </c>
      <c r="E130" s="2">
        <v>14</v>
      </c>
      <c r="F130" s="2">
        <v>20</v>
      </c>
      <c r="G130" s="2">
        <v>5</v>
      </c>
      <c r="H130" s="2">
        <v>3</v>
      </c>
      <c r="I130" s="2"/>
      <c r="J130" s="2"/>
      <c r="K130" s="4">
        <f t="shared" si="20"/>
        <v>561</v>
      </c>
      <c r="M130" s="16">
        <f t="shared" si="18"/>
        <v>60</v>
      </c>
    </row>
    <row r="131" spans="1:13" ht="18.75" customHeight="1">
      <c r="A131" s="5">
        <f t="shared" si="19"/>
        <v>6</v>
      </c>
      <c r="B131" s="29" t="s">
        <v>39</v>
      </c>
      <c r="C131" s="30"/>
      <c r="D131" s="2">
        <v>19</v>
      </c>
      <c r="E131" s="2">
        <v>13</v>
      </c>
      <c r="F131" s="2">
        <v>18</v>
      </c>
      <c r="G131" s="2">
        <v>9</v>
      </c>
      <c r="H131" s="2"/>
      <c r="I131" s="2">
        <v>1</v>
      </c>
      <c r="J131" s="2"/>
      <c r="K131" s="4">
        <f t="shared" si="20"/>
        <v>554</v>
      </c>
      <c r="M131" s="16">
        <f t="shared" si="18"/>
        <v>60</v>
      </c>
    </row>
    <row r="132" spans="1:13" ht="18.75" customHeight="1">
      <c r="A132" s="5">
        <f t="shared" si="19"/>
        <v>7</v>
      </c>
      <c r="B132" s="29" t="s">
        <v>49</v>
      </c>
      <c r="C132" s="30" t="s">
        <v>50</v>
      </c>
      <c r="D132" s="2">
        <v>14</v>
      </c>
      <c r="E132" s="2">
        <v>19</v>
      </c>
      <c r="F132" s="2">
        <v>15</v>
      </c>
      <c r="G132" s="2">
        <v>5</v>
      </c>
      <c r="H132" s="2">
        <v>7</v>
      </c>
      <c r="I132" s="2"/>
      <c r="J132" s="2"/>
      <c r="K132" s="4">
        <f t="shared" si="20"/>
        <v>554</v>
      </c>
      <c r="M132" s="16">
        <f t="shared" si="18"/>
        <v>60</v>
      </c>
    </row>
    <row r="133" spans="1:13" ht="18.75" customHeight="1">
      <c r="A133" s="5">
        <f t="shared" si="19"/>
        <v>8</v>
      </c>
      <c r="B133" s="6" t="s">
        <v>35</v>
      </c>
      <c r="C133" s="30" t="s">
        <v>34</v>
      </c>
      <c r="D133" s="2">
        <v>10</v>
      </c>
      <c r="E133" s="2">
        <v>13</v>
      </c>
      <c r="F133" s="2">
        <v>22</v>
      </c>
      <c r="G133" s="2">
        <v>9</v>
      </c>
      <c r="H133" s="2">
        <v>5</v>
      </c>
      <c r="I133" s="2">
        <v>1</v>
      </c>
      <c r="J133" s="2"/>
      <c r="K133" s="4">
        <f t="shared" si="20"/>
        <v>535</v>
      </c>
      <c r="M133" s="16">
        <f t="shared" si="18"/>
        <v>60</v>
      </c>
    </row>
    <row r="134" spans="1:13" ht="18.75" customHeight="1">
      <c r="A134" s="5">
        <f t="shared" si="19"/>
        <v>9</v>
      </c>
      <c r="B134" s="29" t="s">
        <v>24</v>
      </c>
      <c r="C134" s="30" t="s">
        <v>34</v>
      </c>
      <c r="D134" s="2">
        <v>10</v>
      </c>
      <c r="E134" s="2">
        <v>17</v>
      </c>
      <c r="F134" s="2">
        <v>15</v>
      </c>
      <c r="G134" s="2">
        <v>9</v>
      </c>
      <c r="H134" s="2">
        <v>6</v>
      </c>
      <c r="I134" s="2">
        <v>3</v>
      </c>
      <c r="J134" s="2"/>
      <c r="K134" s="4">
        <f t="shared" si="20"/>
        <v>519</v>
      </c>
      <c r="M134" s="16">
        <f t="shared" si="18"/>
        <v>60</v>
      </c>
    </row>
    <row r="135" spans="1:13" ht="18.75" customHeight="1">
      <c r="A135" s="5">
        <f t="shared" si="19"/>
        <v>10</v>
      </c>
      <c r="B135" s="29" t="s">
        <v>45</v>
      </c>
      <c r="C135" s="30" t="s">
        <v>46</v>
      </c>
      <c r="D135" s="37">
        <v>8</v>
      </c>
      <c r="E135" s="37">
        <v>14</v>
      </c>
      <c r="F135" s="37">
        <v>20</v>
      </c>
      <c r="G135" s="37">
        <v>10</v>
      </c>
      <c r="H135" s="37">
        <v>5</v>
      </c>
      <c r="I135" s="37">
        <v>3</v>
      </c>
      <c r="J135" s="2"/>
      <c r="K135" s="4">
        <f t="shared" si="20"/>
        <v>515</v>
      </c>
      <c r="M135" s="16">
        <f t="shared" si="18"/>
        <v>60</v>
      </c>
    </row>
    <row r="136" spans="1:13" ht="18.75" customHeight="1">
      <c r="A136" s="5">
        <f t="shared" si="19"/>
        <v>11</v>
      </c>
      <c r="B136" s="29" t="s">
        <v>23</v>
      </c>
      <c r="C136" s="30" t="s">
        <v>34</v>
      </c>
      <c r="D136" s="2">
        <v>18</v>
      </c>
      <c r="E136" s="2">
        <v>12</v>
      </c>
      <c r="F136" s="2">
        <v>10</v>
      </c>
      <c r="G136" s="2">
        <v>8</v>
      </c>
      <c r="H136" s="2">
        <v>6</v>
      </c>
      <c r="I136" s="2">
        <v>6</v>
      </c>
      <c r="J136" s="2"/>
      <c r="K136" s="4">
        <f t="shared" si="20"/>
        <v>496</v>
      </c>
      <c r="M136" s="16">
        <f t="shared" si="18"/>
        <v>60</v>
      </c>
    </row>
    <row r="137" spans="1:13" ht="18.75" customHeight="1">
      <c r="A137" s="5">
        <f t="shared" si="19"/>
        <v>12</v>
      </c>
      <c r="B137" s="35"/>
      <c r="C137" s="30"/>
      <c r="D137" s="2"/>
      <c r="E137" s="2"/>
      <c r="F137" s="2"/>
      <c r="G137" s="2"/>
      <c r="H137" s="2"/>
      <c r="I137" s="2"/>
      <c r="J137" s="2"/>
      <c r="K137" s="4">
        <f t="shared" si="20"/>
        <v>0</v>
      </c>
      <c r="M137" s="16">
        <f t="shared" si="18"/>
        <v>0</v>
      </c>
    </row>
    <row r="138" spans="1:13" ht="18.75" customHeight="1">
      <c r="A138" s="5">
        <f t="shared" si="19"/>
        <v>13</v>
      </c>
      <c r="B138" s="29"/>
      <c r="C138" s="30"/>
      <c r="D138" s="2"/>
      <c r="E138" s="2"/>
      <c r="F138" s="2"/>
      <c r="G138" s="2"/>
      <c r="H138" s="2"/>
      <c r="I138" s="2"/>
      <c r="J138" s="2"/>
      <c r="K138" s="4">
        <f t="shared" si="20"/>
        <v>0</v>
      </c>
      <c r="M138" s="16">
        <f t="shared" si="18"/>
        <v>0</v>
      </c>
    </row>
    <row r="139" spans="1:13" ht="18.75" customHeight="1">
      <c r="A139" s="5">
        <f t="shared" si="19"/>
        <v>14</v>
      </c>
      <c r="B139" s="29"/>
      <c r="C139" s="30"/>
      <c r="D139" s="2"/>
      <c r="E139" s="2"/>
      <c r="F139" s="2"/>
      <c r="G139" s="2"/>
      <c r="H139" s="2"/>
      <c r="I139" s="2"/>
      <c r="J139" s="2"/>
      <c r="K139" s="4">
        <f t="shared" si="20"/>
        <v>0</v>
      </c>
      <c r="M139" s="16">
        <f t="shared" si="18"/>
        <v>0</v>
      </c>
    </row>
    <row r="140" spans="1:13" ht="18.75" customHeight="1">
      <c r="A140" s="5">
        <f t="shared" si="19"/>
        <v>15</v>
      </c>
      <c r="B140" s="35"/>
      <c r="C140" s="30"/>
      <c r="D140" s="2"/>
      <c r="E140" s="2"/>
      <c r="F140" s="2"/>
      <c r="G140" s="2"/>
      <c r="H140" s="2"/>
      <c r="I140" s="2"/>
      <c r="J140" s="2"/>
      <c r="K140" s="4">
        <f t="shared" si="20"/>
        <v>0</v>
      </c>
      <c r="M140" s="16">
        <f t="shared" si="18"/>
        <v>0</v>
      </c>
    </row>
    <row r="141" spans="1:13" ht="18.75" customHeight="1">
      <c r="A141" s="5">
        <f t="shared" si="19"/>
        <v>16</v>
      </c>
      <c r="B141" s="29"/>
      <c r="C141" s="30"/>
      <c r="D141" s="2"/>
      <c r="E141" s="2"/>
      <c r="F141" s="2"/>
      <c r="G141" s="2"/>
      <c r="H141" s="2"/>
      <c r="I141" s="2"/>
      <c r="J141" s="2"/>
      <c r="K141" s="4">
        <f t="shared" si="20"/>
        <v>0</v>
      </c>
      <c r="M141" s="16">
        <f t="shared" si="18"/>
        <v>0</v>
      </c>
    </row>
    <row r="142" spans="1:13" ht="18.75" customHeight="1">
      <c r="A142" s="5">
        <f t="shared" si="19"/>
        <v>17</v>
      </c>
      <c r="B142" s="29"/>
      <c r="C142" s="30"/>
      <c r="D142" s="2"/>
      <c r="E142" s="2"/>
      <c r="F142" s="2"/>
      <c r="G142" s="2"/>
      <c r="H142" s="2"/>
      <c r="I142" s="2"/>
      <c r="J142" s="2"/>
      <c r="K142" s="4">
        <f t="shared" si="20"/>
        <v>0</v>
      </c>
      <c r="M142" s="16">
        <f t="shared" si="18"/>
        <v>0</v>
      </c>
    </row>
    <row r="143" spans="1:13" ht="18.75" customHeight="1" thickBot="1">
      <c r="A143" s="31"/>
      <c r="B143" s="39"/>
      <c r="C143" s="40"/>
      <c r="D143" s="32"/>
      <c r="E143" s="32"/>
      <c r="F143" s="32"/>
      <c r="G143" s="32"/>
      <c r="H143" s="32"/>
      <c r="I143" s="32"/>
      <c r="J143" s="32"/>
      <c r="K143" s="27">
        <f>(D143*10+E143*10+F143*9+G143*8+H143*7)</f>
        <v>0</v>
      </c>
      <c r="M143" s="16">
        <f t="shared" si="18"/>
        <v>0</v>
      </c>
    </row>
    <row r="144" spans="3:13" ht="18.75" customHeight="1">
      <c r="C144" s="28"/>
      <c r="M144" s="17"/>
    </row>
    <row r="145" spans="1:13" ht="18.75" customHeight="1">
      <c r="A145" s="18" t="s">
        <v>19</v>
      </c>
      <c r="C145" s="28"/>
      <c r="M145" s="17"/>
    </row>
    <row r="146" spans="3:13" ht="18.75" customHeight="1" thickBot="1">
      <c r="C146" s="28"/>
      <c r="M146" s="17"/>
    </row>
    <row r="147" spans="1:14" ht="18.75" customHeight="1" thickBot="1">
      <c r="A147" s="12" t="s">
        <v>0</v>
      </c>
      <c r="B147" s="12" t="s">
        <v>1</v>
      </c>
      <c r="C147" s="20" t="s">
        <v>2</v>
      </c>
      <c r="D147" s="12" t="s">
        <v>3</v>
      </c>
      <c r="E147" s="12">
        <v>10</v>
      </c>
      <c r="F147" s="12">
        <v>9</v>
      </c>
      <c r="G147" s="12">
        <v>8</v>
      </c>
      <c r="H147" s="12">
        <v>7</v>
      </c>
      <c r="I147" s="12">
        <v>0</v>
      </c>
      <c r="J147" s="12" t="s">
        <v>4</v>
      </c>
      <c r="K147" s="12" t="s">
        <v>5</v>
      </c>
      <c r="M147" s="15" t="s">
        <v>6</v>
      </c>
      <c r="N147">
        <v>60</v>
      </c>
    </row>
    <row r="148" spans="1:13" ht="18.75" customHeight="1">
      <c r="A148" s="5">
        <v>1</v>
      </c>
      <c r="B148" s="35" t="s">
        <v>12</v>
      </c>
      <c r="C148" s="34" t="s">
        <v>26</v>
      </c>
      <c r="D148" s="49">
        <v>27</v>
      </c>
      <c r="E148" s="49">
        <v>19</v>
      </c>
      <c r="F148" s="49">
        <v>13</v>
      </c>
      <c r="G148" s="49">
        <v>1</v>
      </c>
      <c r="H148" s="49"/>
      <c r="I148" s="49"/>
      <c r="J148" s="49"/>
      <c r="K148" s="4">
        <f aca="true" t="shared" si="21" ref="K148:K165">(D148*10+E148*10+F148*9+G148*8+H148*7)</f>
        <v>585</v>
      </c>
      <c r="M148" s="16">
        <f aca="true" t="shared" si="22" ref="M148:M165">SUM(D148:J148)</f>
        <v>60</v>
      </c>
    </row>
    <row r="149" spans="1:13" ht="18.75" customHeight="1">
      <c r="A149" s="5">
        <f aca="true" t="shared" si="23" ref="A149:A164">A148+1</f>
        <v>2</v>
      </c>
      <c r="B149" s="6" t="s">
        <v>28</v>
      </c>
      <c r="C149" s="34"/>
      <c r="D149" s="37">
        <v>27</v>
      </c>
      <c r="E149" s="37">
        <v>20</v>
      </c>
      <c r="F149" s="37">
        <v>9</v>
      </c>
      <c r="G149" s="37">
        <v>3</v>
      </c>
      <c r="H149" s="37">
        <v>1</v>
      </c>
      <c r="I149" s="37"/>
      <c r="J149" s="37"/>
      <c r="K149" s="4">
        <f t="shared" si="21"/>
        <v>582</v>
      </c>
      <c r="M149" s="16">
        <f t="shared" si="22"/>
        <v>60</v>
      </c>
    </row>
    <row r="150" spans="1:13" ht="18.75" customHeight="1">
      <c r="A150" s="5">
        <f t="shared" si="23"/>
        <v>3</v>
      </c>
      <c r="B150" s="29" t="s">
        <v>10</v>
      </c>
      <c r="C150" s="34" t="s">
        <v>11</v>
      </c>
      <c r="D150" s="37">
        <v>24</v>
      </c>
      <c r="E150" s="37">
        <v>22</v>
      </c>
      <c r="F150" s="37">
        <v>10</v>
      </c>
      <c r="G150" s="37">
        <v>4</v>
      </c>
      <c r="H150" s="37"/>
      <c r="I150" s="37"/>
      <c r="J150" s="37"/>
      <c r="K150" s="4">
        <f t="shared" si="21"/>
        <v>582</v>
      </c>
      <c r="M150" s="16">
        <f t="shared" si="22"/>
        <v>60</v>
      </c>
    </row>
    <row r="151" spans="1:13" ht="18.75" customHeight="1">
      <c r="A151" s="5">
        <f t="shared" si="23"/>
        <v>4</v>
      </c>
      <c r="B151" s="29" t="s">
        <v>31</v>
      </c>
      <c r="C151" s="34" t="s">
        <v>32</v>
      </c>
      <c r="D151" s="37">
        <v>22</v>
      </c>
      <c r="E151" s="37">
        <v>20</v>
      </c>
      <c r="F151" s="37">
        <v>15</v>
      </c>
      <c r="G151" s="37">
        <v>3</v>
      </c>
      <c r="H151" s="37"/>
      <c r="I151" s="37"/>
      <c r="J151" s="37"/>
      <c r="K151" s="4">
        <f t="shared" si="21"/>
        <v>579</v>
      </c>
      <c r="M151" s="16">
        <f t="shared" si="22"/>
        <v>60</v>
      </c>
    </row>
    <row r="152" spans="1:13" ht="18.75" customHeight="1">
      <c r="A152" s="5">
        <f t="shared" si="23"/>
        <v>5</v>
      </c>
      <c r="B152" s="29" t="s">
        <v>30</v>
      </c>
      <c r="C152" s="22" t="s">
        <v>29</v>
      </c>
      <c r="D152" s="37">
        <v>18</v>
      </c>
      <c r="E152" s="37">
        <v>21</v>
      </c>
      <c r="F152" s="37">
        <v>20</v>
      </c>
      <c r="G152" s="37">
        <v>1</v>
      </c>
      <c r="H152" s="37"/>
      <c r="I152" s="37"/>
      <c r="J152" s="37"/>
      <c r="K152" s="4">
        <f t="shared" si="21"/>
        <v>578</v>
      </c>
      <c r="M152" s="16">
        <f t="shared" si="22"/>
        <v>60</v>
      </c>
    </row>
    <row r="153" spans="1:13" ht="18.75" customHeight="1">
      <c r="A153" s="5">
        <f t="shared" si="23"/>
        <v>6</v>
      </c>
      <c r="B153" s="29" t="s">
        <v>42</v>
      </c>
      <c r="C153" s="30" t="s">
        <v>43</v>
      </c>
      <c r="D153" s="37">
        <v>22</v>
      </c>
      <c r="E153" s="37">
        <v>22</v>
      </c>
      <c r="F153" s="37">
        <v>10</v>
      </c>
      <c r="G153" s="37">
        <v>4</v>
      </c>
      <c r="H153" s="37">
        <v>2</v>
      </c>
      <c r="I153" s="37"/>
      <c r="J153" s="37"/>
      <c r="K153" s="4">
        <f t="shared" si="21"/>
        <v>576</v>
      </c>
      <c r="M153" s="16">
        <f t="shared" si="22"/>
        <v>60</v>
      </c>
    </row>
    <row r="154" spans="1:13" ht="18.75" customHeight="1">
      <c r="A154" s="5">
        <f t="shared" si="23"/>
        <v>7</v>
      </c>
      <c r="B154" s="29" t="s">
        <v>41</v>
      </c>
      <c r="C154" s="30" t="s">
        <v>11</v>
      </c>
      <c r="D154" s="37">
        <v>22</v>
      </c>
      <c r="E154" s="37">
        <v>15</v>
      </c>
      <c r="F154" s="37">
        <v>16</v>
      </c>
      <c r="G154" s="37">
        <v>7</v>
      </c>
      <c r="H154" s="37"/>
      <c r="I154" s="37"/>
      <c r="J154" s="37"/>
      <c r="K154" s="4">
        <f t="shared" si="21"/>
        <v>570</v>
      </c>
      <c r="M154" s="16">
        <f t="shared" si="22"/>
        <v>60</v>
      </c>
    </row>
    <row r="155" spans="1:13" ht="18.75" customHeight="1">
      <c r="A155" s="5">
        <f t="shared" si="23"/>
        <v>8</v>
      </c>
      <c r="B155" s="29" t="s">
        <v>53</v>
      </c>
      <c r="C155" s="30" t="s">
        <v>54</v>
      </c>
      <c r="D155" s="37">
        <v>29</v>
      </c>
      <c r="E155" s="37">
        <v>15</v>
      </c>
      <c r="F155" s="37">
        <v>10</v>
      </c>
      <c r="G155" s="37">
        <v>2</v>
      </c>
      <c r="H155" s="37">
        <v>3</v>
      </c>
      <c r="I155" s="37">
        <v>1</v>
      </c>
      <c r="J155" s="37"/>
      <c r="K155" s="4">
        <f t="shared" si="21"/>
        <v>567</v>
      </c>
      <c r="M155" s="16">
        <f t="shared" si="22"/>
        <v>60</v>
      </c>
    </row>
    <row r="156" spans="1:13" ht="18.75" customHeight="1">
      <c r="A156" s="5">
        <f t="shared" si="23"/>
        <v>9</v>
      </c>
      <c r="B156" s="29" t="s">
        <v>39</v>
      </c>
      <c r="C156" s="30"/>
      <c r="D156" s="37">
        <v>20</v>
      </c>
      <c r="E156" s="37">
        <v>16</v>
      </c>
      <c r="F156" s="37">
        <v>16</v>
      </c>
      <c r="G156" s="37">
        <v>3</v>
      </c>
      <c r="H156" s="37">
        <v>4</v>
      </c>
      <c r="I156" s="37">
        <v>1</v>
      </c>
      <c r="J156" s="37"/>
      <c r="K156" s="4">
        <f t="shared" si="21"/>
        <v>556</v>
      </c>
      <c r="M156" s="16">
        <f t="shared" si="22"/>
        <v>60</v>
      </c>
    </row>
    <row r="157" spans="1:13" ht="18.75" customHeight="1">
      <c r="A157" s="5">
        <f t="shared" si="23"/>
        <v>10</v>
      </c>
      <c r="B157" s="29" t="s">
        <v>55</v>
      </c>
      <c r="C157" s="30"/>
      <c r="D157" s="37">
        <v>16</v>
      </c>
      <c r="E157" s="37">
        <v>19</v>
      </c>
      <c r="F157" s="37">
        <v>12</v>
      </c>
      <c r="G157" s="37">
        <v>12</v>
      </c>
      <c r="H157" s="37"/>
      <c r="I157" s="37">
        <v>1</v>
      </c>
      <c r="J157" s="37"/>
      <c r="K157" s="4">
        <f t="shared" si="21"/>
        <v>554</v>
      </c>
      <c r="M157" s="16">
        <f t="shared" si="22"/>
        <v>60</v>
      </c>
    </row>
    <row r="158" spans="1:13" ht="18.75" customHeight="1">
      <c r="A158" s="5">
        <f t="shared" si="23"/>
        <v>11</v>
      </c>
      <c r="B158" s="29" t="s">
        <v>40</v>
      </c>
      <c r="C158" s="30"/>
      <c r="D158" s="37">
        <v>17</v>
      </c>
      <c r="E158" s="37">
        <v>13</v>
      </c>
      <c r="F158" s="37">
        <v>20</v>
      </c>
      <c r="G158" s="37">
        <v>7</v>
      </c>
      <c r="H158" s="37">
        <v>2</v>
      </c>
      <c r="I158" s="37">
        <v>1</v>
      </c>
      <c r="J158" s="37"/>
      <c r="K158" s="4">
        <f t="shared" si="21"/>
        <v>550</v>
      </c>
      <c r="M158" s="16">
        <f t="shared" si="22"/>
        <v>60</v>
      </c>
    </row>
    <row r="159" spans="1:13" ht="18.75" customHeight="1">
      <c r="A159" s="5">
        <f t="shared" si="23"/>
        <v>12</v>
      </c>
      <c r="B159" s="6" t="s">
        <v>27</v>
      </c>
      <c r="C159" s="22" t="s">
        <v>29</v>
      </c>
      <c r="D159" s="37">
        <v>10</v>
      </c>
      <c r="E159" s="37">
        <v>10</v>
      </c>
      <c r="F159" s="37">
        <v>29</v>
      </c>
      <c r="G159" s="37">
        <v>7</v>
      </c>
      <c r="H159" s="37">
        <v>1</v>
      </c>
      <c r="I159" s="37">
        <v>2</v>
      </c>
      <c r="J159" s="37">
        <v>1</v>
      </c>
      <c r="K159" s="4">
        <f t="shared" si="21"/>
        <v>524</v>
      </c>
      <c r="M159" s="16">
        <f t="shared" si="22"/>
        <v>60</v>
      </c>
    </row>
    <row r="160" spans="1:13" ht="18.75" customHeight="1">
      <c r="A160" s="5">
        <f t="shared" si="23"/>
        <v>13</v>
      </c>
      <c r="B160" s="29"/>
      <c r="C160" s="22"/>
      <c r="D160" s="37"/>
      <c r="E160" s="37"/>
      <c r="F160" s="37"/>
      <c r="G160" s="37"/>
      <c r="H160" s="37"/>
      <c r="I160" s="37"/>
      <c r="J160" s="37"/>
      <c r="K160" s="4">
        <f t="shared" si="21"/>
        <v>0</v>
      </c>
      <c r="M160" s="16">
        <f t="shared" si="22"/>
        <v>0</v>
      </c>
    </row>
    <row r="161" spans="1:13" ht="18.75" customHeight="1">
      <c r="A161" s="5">
        <f t="shared" si="23"/>
        <v>14</v>
      </c>
      <c r="B161" s="29"/>
      <c r="C161" s="22"/>
      <c r="D161" s="37"/>
      <c r="E161" s="37"/>
      <c r="F161" s="37"/>
      <c r="G161" s="37"/>
      <c r="H161" s="37"/>
      <c r="I161" s="37"/>
      <c r="J161" s="37"/>
      <c r="K161" s="4">
        <f t="shared" si="21"/>
        <v>0</v>
      </c>
      <c r="M161" s="16">
        <f t="shared" si="22"/>
        <v>0</v>
      </c>
    </row>
    <row r="162" spans="1:13" ht="18.75" customHeight="1">
      <c r="A162" s="5">
        <f t="shared" si="23"/>
        <v>15</v>
      </c>
      <c r="B162" s="29"/>
      <c r="C162" s="22"/>
      <c r="D162" s="37"/>
      <c r="E162" s="37"/>
      <c r="F162" s="37"/>
      <c r="G162" s="37"/>
      <c r="H162" s="37"/>
      <c r="I162" s="37"/>
      <c r="J162" s="37"/>
      <c r="K162" s="4">
        <f t="shared" si="21"/>
        <v>0</v>
      </c>
      <c r="M162" s="16">
        <f t="shared" si="22"/>
        <v>0</v>
      </c>
    </row>
    <row r="163" spans="1:13" ht="18.75" customHeight="1">
      <c r="A163" s="5">
        <f t="shared" si="23"/>
        <v>16</v>
      </c>
      <c r="B163" s="29"/>
      <c r="C163" s="22"/>
      <c r="D163" s="37"/>
      <c r="E163" s="37"/>
      <c r="F163" s="37"/>
      <c r="G163" s="37"/>
      <c r="H163" s="37"/>
      <c r="I163" s="37"/>
      <c r="J163" s="37"/>
      <c r="K163" s="4">
        <f t="shared" si="21"/>
        <v>0</v>
      </c>
      <c r="M163" s="16">
        <f t="shared" si="22"/>
        <v>0</v>
      </c>
    </row>
    <row r="164" spans="1:13" ht="18.75" customHeight="1">
      <c r="A164" s="5">
        <f t="shared" si="23"/>
        <v>17</v>
      </c>
      <c r="B164" s="29"/>
      <c r="C164" s="22"/>
      <c r="D164" s="37"/>
      <c r="E164" s="37"/>
      <c r="F164" s="37"/>
      <c r="G164" s="37"/>
      <c r="H164" s="37"/>
      <c r="I164" s="37"/>
      <c r="J164" s="37"/>
      <c r="K164" s="4">
        <f t="shared" si="21"/>
        <v>0</v>
      </c>
      <c r="M164" s="16">
        <f t="shared" si="22"/>
        <v>0</v>
      </c>
    </row>
    <row r="165" spans="1:13" ht="18.75" customHeight="1" thickBot="1">
      <c r="A165" s="7"/>
      <c r="B165" s="41"/>
      <c r="C165" s="53"/>
      <c r="D165" s="51"/>
      <c r="E165" s="51"/>
      <c r="F165" s="51"/>
      <c r="G165" s="51"/>
      <c r="H165" s="51"/>
      <c r="I165" s="51"/>
      <c r="J165" s="51"/>
      <c r="K165" s="27">
        <f t="shared" si="21"/>
        <v>0</v>
      </c>
      <c r="M165" s="16">
        <f t="shared" si="22"/>
        <v>0</v>
      </c>
    </row>
    <row r="166" ht="18.75" customHeight="1">
      <c r="C166" s="28"/>
    </row>
    <row r="167" ht="18.75" customHeight="1">
      <c r="C167" s="28"/>
    </row>
    <row r="168" ht="18.75" customHeight="1"/>
    <row r="169" ht="18.75" customHeight="1"/>
    <row r="170" ht="18.75" customHeight="1"/>
    <row r="188" ht="12.75">
      <c r="H188">
        <v>10</v>
      </c>
    </row>
    <row r="189" ht="12.75">
      <c r="H189">
        <v>120</v>
      </c>
    </row>
    <row r="190" ht="12.75">
      <c r="H190">
        <v>81</v>
      </c>
    </row>
    <row r="191" ht="12.75">
      <c r="H191">
        <v>80</v>
      </c>
    </row>
    <row r="192" ht="12.75">
      <c r="H192">
        <v>35</v>
      </c>
    </row>
  </sheetData>
  <mergeCells count="1">
    <mergeCell ref="A1:K1"/>
  </mergeCells>
  <printOptions/>
  <pageMargins left="0.7874015748031497" right="0.7874015748031497" top="0.18" bottom="0.2" header="0.13" footer="0.14"/>
  <pageSetup horizontalDpi="300" verticalDpi="300" orientation="landscape" paperSize="9" scale="96" r:id="rId1"/>
  <headerFooter alignWithMargins="0">
    <oddFooter>&amp;RZpracoval : Jarda Dědek Team</oddFooter>
  </headerFooter>
  <rowBreaks count="8" manualBreakCount="8">
    <brk id="26" max="255" man="1"/>
    <brk id="46" max="255" man="1"/>
    <brk id="63" max="255" man="1"/>
    <brk id="84" max="255" man="1"/>
    <brk id="101" max="255" man="1"/>
    <brk id="121" max="255" man="1"/>
    <brk id="143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SARTALEX,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Buršík</dc:creator>
  <cp:keywords/>
  <dc:description/>
  <cp:lastModifiedBy>zabloudil</cp:lastModifiedBy>
  <cp:lastPrinted>2007-04-28T15:27:49Z</cp:lastPrinted>
  <dcterms:created xsi:type="dcterms:W3CDTF">2004-06-09T03:53:34Z</dcterms:created>
  <dcterms:modified xsi:type="dcterms:W3CDTF">2007-05-10T16:40:10Z</dcterms:modified>
  <cp:category/>
  <cp:version/>
  <cp:contentType/>
  <cp:contentStatus/>
</cp:coreProperties>
</file>